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FISCALES\Gestión Servicio Adminitrativos\"/>
    </mc:Choice>
  </mc:AlternateContent>
  <xr:revisionPtr revIDLastSave="7" documentId="13_ncr:1_{10081E14-0CAD-4565-ABB2-211EE8440B70}" xr6:coauthVersionLast="47" xr6:coauthVersionMax="47" xr10:uidLastSave="{9AC83618-8B81-4B8A-B48F-FDEFCC77F1A4}"/>
  <bookViews>
    <workbookView xWindow="-108" yWindow="-108" windowWidth="23256" windowHeight="12456" tabRatio="789" firstSheet="1" activeTab="1" xr2:uid="{00000000-000D-0000-FFFF-FFFF00000000}"/>
  </bookViews>
  <sheets>
    <sheet name="CONTROL DE CAMBIOS" sheetId="9" r:id="rId1"/>
    <sheet name="Riesgos Fiscales" sheetId="8" r:id="rId2"/>
    <sheet name="Datos" sheetId="5" r:id="rId3"/>
    <sheet name="Instructivo" sheetId="4" r:id="rId4"/>
  </sheets>
  <definedNames>
    <definedName name="_xlnm.Print_Area" localSheetId="1">'Riesgos Fiscales'!$A$1:$BB$19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7" i="8" l="1"/>
  <c r="AF17" i="8" l="1"/>
  <c r="K17" i="8"/>
  <c r="X17" i="8" l="1"/>
  <c r="L17" i="8"/>
  <c r="M17" i="8" s="1"/>
  <c r="H17" i="8"/>
  <c r="I17" i="8" s="1"/>
  <c r="X41" i="4"/>
  <c r="Z41" i="4" s="1"/>
  <c r="AK17" i="8" l="1"/>
  <c r="AJ17" i="8" s="1"/>
  <c r="AG17" i="8"/>
  <c r="AH17" i="8" s="1"/>
  <c r="AL17" i="8" s="1"/>
  <c r="AM17" i="8" s="1"/>
  <c r="N17" i="8"/>
  <c r="O17" i="8" s="1"/>
  <c r="Y41" i="4"/>
  <c r="AI17" i="8" l="1"/>
</calcChain>
</file>

<file path=xl/sharedStrings.xml><?xml version="1.0" encoding="utf-8"?>
<sst xmlns="http://schemas.openxmlformats.org/spreadsheetml/2006/main" count="349" uniqueCount="268">
  <si>
    <t>CONTROL DE CAMBIOS</t>
  </si>
  <si>
    <t>A continuación se presentan los cambios realizados de los riesgos en el proceso</t>
  </si>
  <si>
    <t xml:space="preserve">FECHA </t>
  </si>
  <si>
    <t>CAMBIO REALIZADO</t>
  </si>
  <si>
    <t>Se actualiza la fecha para la ejecución de las acciones a implementar para el fortalecimiento a: 30/12/2026</t>
  </si>
  <si>
    <t>Se podrán incluir más filas de acuerdo a la cambios realizados</t>
  </si>
  <si>
    <t xml:space="preserve">DIRECCIONAMIENTO ESTRATÉGICO </t>
  </si>
  <si>
    <t>CÓDIGO</t>
  </si>
  <si>
    <t>E-DES-FT-015</t>
  </si>
  <si>
    <t>VERSIÓN</t>
  </si>
  <si>
    <t>MAPA DE RIESGOS DE GESTIÓN Y RIESGOS FISCALES</t>
  </si>
  <si>
    <t>PÁGINA</t>
  </si>
  <si>
    <t>1 DE 1</t>
  </si>
  <si>
    <t>VIGENTE DESDE</t>
  </si>
  <si>
    <t>Proceso</t>
  </si>
  <si>
    <t>GESTION DE SERVICIOS ADMINISTRATIVOS</t>
  </si>
  <si>
    <t>Objetivo del Proceso</t>
  </si>
  <si>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</si>
  <si>
    <t>Alcance</t>
  </si>
  <si>
    <t>El proceso inicia desde la contratación de los servicios requeridos, los cuales son administrados y puestos a disposición de los diferentes procesos definidos por el IDIPRON para el cumplimiento de su misión, realizando periódicamente acciones de mantenimientos, seguridad y transporte y termina con la retroalimentación en la calidad de los servicios prestados.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</si>
  <si>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</si>
  <si>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</si>
  <si>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</si>
  <si>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</si>
  <si>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</si>
  <si>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</si>
  <si>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</si>
  <si>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</si>
  <si>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</si>
  <si>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</si>
  <si>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</si>
  <si>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</si>
  <si>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</si>
  <si>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</si>
  <si>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</si>
  <si>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</si>
  <si>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</si>
  <si>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</si>
  <si>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</si>
  <si>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</si>
  <si>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</si>
  <si>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</si>
  <si>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</si>
  <si>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</si>
  <si>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</si>
  <si>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</si>
  <si>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</si>
  <si>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</si>
  <si>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</si>
  <si>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</si>
  <si>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</si>
  <si>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</si>
  <si>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</si>
  <si>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</si>
  <si>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</si>
  <si>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</si>
  <si>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</si>
  <si>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</si>
  <si>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</si>
  <si>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</si>
  <si>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</si>
  <si>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</si>
  <si>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</si>
  <si>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</si>
  <si>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</si>
  <si>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</si>
  <si>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</si>
  <si>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</si>
  <si>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</si>
  <si>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</si>
  <si>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</si>
  <si>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 xml:space="preserve"> Falta de realización de mantenimiento preventivo y/o correctivo del parque automoto</t>
  </si>
  <si>
    <t xml:space="preserve">Omisión de la planeación del proceso </t>
  </si>
  <si>
    <t xml:space="preserve">Posibilidad de efecto dañoso sobre intereses patrimoniales por falta de realización de mantenimiento preventivo y/o correctivo del parque automotor, a causa de la omisión de la  planeación del proceso </t>
  </si>
  <si>
    <t>Afectación Menor o igual a 700 SMLMV</t>
  </si>
  <si>
    <t xml:space="preserve">El /la Gerente Administrativo/a y/o el/la delgado/a del mantenimiento del parque automotor </t>
  </si>
  <si>
    <t>Trimestral</t>
  </si>
  <si>
    <t>Verificar que las fichas de mantenimiento del parque automotor se encuentren completas</t>
  </si>
  <si>
    <t>Se verifica que las fichas de mantenimiento, contengan las fechas y kilometrajes establecidos para el mantenimiento preventivo</t>
  </si>
  <si>
    <t>Se verifica si el vehículo presenta alguna falla y se identifica si es por la falta de mantenimiento preventivo,y si se presenta se realiza el mantenimiento correctivo</t>
  </si>
  <si>
    <t>Hoja de vida y fichas de mantenimiento de vehículos A-GSA-FT-005 
Fichas de mantenimiento y planillas preoperacionales A- GSA-FT-016</t>
  </si>
  <si>
    <t>Preventivo</t>
  </si>
  <si>
    <t>Manual</t>
  </si>
  <si>
    <t>Documentado</t>
  </si>
  <si>
    <t>Adminsitración del Parque Automotor A-GSA-PR-003</t>
  </si>
  <si>
    <t>Continua</t>
  </si>
  <si>
    <t>Con registro</t>
  </si>
  <si>
    <t>REDUCIR EL RIESGO</t>
  </si>
  <si>
    <t>Realizar una (1) capacitación al personal designado al proceso de mantenimiento y conductores/as, sobre el diligenciamiento de los formatos asociados a las planillas operacionales y del funcionamiento del vehículo</t>
  </si>
  <si>
    <t>Gerencia de Servicios Administrativos</t>
  </si>
  <si>
    <t>Para el primer cuatrimestre del año 2026, se realizó el control del proceso de mantenimiento, validando las hojas de vida de los vehículos y planillas preoperacionales, donde se evidenció que se cumplio con el proceso de mantenimiento de los vehículos de la entidad.</t>
  </si>
  <si>
    <t>Esta acción se realizara en el segundo cuatrimestre del 2026</t>
  </si>
  <si>
    <t>N/A</t>
  </si>
  <si>
    <t xml:space="preserve">De acuerdo con la evidencia requerida para este control se observan las hoja de vida y fichas de mantenimiento de vehículos A-GSA-FT-005 y las fichas de mantenimiento y planillas preoperacionales A- GSA-FT-016 del cuatrimestre.
Para este periodo no se cuenta con acciones de fortalecimiento.
Para este periodo no se materializo el riesgo.  </t>
  </si>
  <si>
    <t xml:space="preserve">01/06/2026
CONTROL No. 1. Cumple, se evidenció la ejecución de la actividad de control, al aportar  las hoja de vida y fichas de mantenimiento de vehículos A-GSA-FT-005 y las fichas de mantenimiento y planillas preoperacionales A- GSA-FT-016 del cuatrimestre.
ACCION DE FORTALECIMIENTO: No aplica para el periodo a evaluar ya que tiene un plazo de ejecucion hasta 30/12/2026
No se materializo el daño
RECOMENDACIONES: Continuar con la ejecución de la actividad de control y realizar la accion de fortalecimiento con el fin de mitigar la materialización del daño.
</t>
  </si>
  <si>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</si>
  <si>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</si>
  <si>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</si>
  <si>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</si>
  <si>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</si>
  <si>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</si>
  <si>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</si>
  <si>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MUY BAJA</t>
  </si>
  <si>
    <t>LEVE</t>
  </si>
  <si>
    <t>MUY BAJA - LEVE</t>
  </si>
  <si>
    <t>BAJO</t>
  </si>
  <si>
    <t>Leve</t>
  </si>
  <si>
    <t>Reputacional</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</si>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</sst>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5">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0"/>
      <color rgb="FF000000"/>
      <name val="Times New Roman"/>
      <family val="1"/>
    </font>
    <font>
      <b/>
      <sz val="16"/>
      <color theme="1"/>
      <name val="Calibri"/>
      <family val="2"/>
      <scheme val="minor"/>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xf numFmtId="0" fontId="6" fillId="0" borderId="0"/>
  </cellStyleXfs>
  <cellXfs count="285">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19" xfId="0" applyFont="1" applyBorder="1" applyAlignment="1">
      <alignment horizontal="left"/>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14" fontId="11" fillId="0" borderId="37" xfId="0" applyNumberFormat="1" applyFont="1" applyBorder="1" applyAlignment="1" applyProtection="1">
      <alignment horizontal="center" vertical="center"/>
      <protection locked="0"/>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8" xfId="0" applyFont="1" applyBorder="1" applyAlignment="1" applyProtection="1">
      <alignment horizontal="center" vertical="center"/>
      <protection locked="0"/>
    </xf>
    <xf numFmtId="0" fontId="28" fillId="0" borderId="48" xfId="0" applyFont="1" applyBorder="1" applyAlignment="1" applyProtection="1">
      <alignment vertical="center" wrapText="1"/>
      <protection hidden="1"/>
    </xf>
    <xf numFmtId="0" fontId="0" fillId="0" borderId="49" xfId="0" applyBorder="1" applyAlignment="1" applyProtection="1">
      <alignment horizontal="center" vertical="center"/>
      <protection hidden="1"/>
    </xf>
    <xf numFmtId="9" fontId="29" fillId="14" borderId="50" xfId="2" applyFont="1" applyFill="1" applyBorder="1" applyAlignment="1" applyProtection="1">
      <alignment horizontal="center" vertical="center"/>
      <protection hidden="1"/>
    </xf>
    <xf numFmtId="0" fontId="29" fillId="14" borderId="50"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1" xfId="0" applyFont="1" applyBorder="1" applyAlignment="1">
      <alignment horizontal="center" vertical="center"/>
    </xf>
    <xf numFmtId="0" fontId="25" fillId="0" borderId="53" xfId="0" applyFont="1" applyBorder="1" applyAlignment="1">
      <alignment horizontal="center" vertical="center"/>
    </xf>
    <xf numFmtId="9" fontId="0" fillId="0" borderId="54" xfId="2" applyFont="1" applyBorder="1" applyAlignment="1">
      <alignment horizontal="center" vertical="center"/>
    </xf>
    <xf numFmtId="9" fontId="0" fillId="0" borderId="55"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1" xfId="0" applyFont="1" applyBorder="1" applyAlignment="1">
      <alignment horizontal="center" vertical="center"/>
    </xf>
    <xf numFmtId="9" fontId="21" fillId="0" borderId="54" xfId="2" applyFont="1" applyFill="1" applyBorder="1" applyAlignment="1">
      <alignment horizontal="center" vertical="center"/>
    </xf>
    <xf numFmtId="0" fontId="21" fillId="0" borderId="38" xfId="0" applyFont="1" applyBorder="1" applyAlignment="1">
      <alignment horizontal="center" vertical="center"/>
    </xf>
    <xf numFmtId="0" fontId="0" fillId="11" borderId="51" xfId="0" applyFill="1" applyBorder="1" applyAlignment="1">
      <alignment horizontal="center" vertical="center"/>
    </xf>
    <xf numFmtId="0" fontId="0" fillId="11" borderId="52" xfId="0" applyFill="1" applyBorder="1" applyAlignment="1">
      <alignment horizontal="center" vertical="center"/>
    </xf>
    <xf numFmtId="0" fontId="0" fillId="10" borderId="53" xfId="0" applyFill="1" applyBorder="1" applyAlignment="1">
      <alignment horizontal="center" vertical="center"/>
    </xf>
    <xf numFmtId="0" fontId="0" fillId="11" borderId="38" xfId="0" applyFill="1" applyBorder="1" applyAlignment="1">
      <alignment horizontal="center" vertical="center"/>
    </xf>
    <xf numFmtId="0" fontId="0" fillId="10" borderId="56" xfId="0" applyFill="1" applyBorder="1" applyAlignment="1">
      <alignment horizontal="center" vertical="center"/>
    </xf>
    <xf numFmtId="0" fontId="0" fillId="3" borderId="38" xfId="0" applyFill="1" applyBorder="1" applyAlignment="1">
      <alignment horizontal="center" vertical="center"/>
    </xf>
    <xf numFmtId="0" fontId="0" fillId="5" borderId="38" xfId="0" applyFill="1" applyBorder="1" applyAlignment="1">
      <alignment horizontal="center" vertical="center"/>
    </xf>
    <xf numFmtId="0" fontId="0" fillId="5" borderId="54"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5"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1" xfId="0" applyFill="1" applyBorder="1" applyAlignment="1">
      <alignment horizontal="center" vertical="center"/>
    </xf>
    <xf numFmtId="0" fontId="0" fillId="3" borderId="5" xfId="0" applyFill="1" applyBorder="1" applyAlignment="1">
      <alignment horizontal="center" vertical="center"/>
    </xf>
    <xf numFmtId="0" fontId="0" fillId="3" borderId="54" xfId="0" applyFill="1" applyBorder="1" applyAlignment="1">
      <alignment horizontal="center" vertical="center"/>
    </xf>
    <xf numFmtId="0" fontId="0" fillId="3" borderId="6" xfId="0" applyFill="1" applyBorder="1" applyAlignment="1">
      <alignment horizontal="center" vertical="center"/>
    </xf>
    <xf numFmtId="0" fontId="0" fillId="5" borderId="51" xfId="0" applyFill="1" applyBorder="1" applyAlignment="1">
      <alignment horizontal="center" vertical="center"/>
    </xf>
    <xf numFmtId="0" fontId="0" fillId="3" borderId="52" xfId="0" applyFill="1" applyBorder="1" applyAlignment="1">
      <alignment horizontal="center" vertical="center"/>
    </xf>
    <xf numFmtId="0" fontId="2" fillId="0" borderId="6" xfId="0" applyFont="1" applyBorder="1" applyAlignment="1">
      <alignment horizontal="justify" vertical="center" wrapText="1"/>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11" fillId="2" borderId="57"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2" borderId="51" xfId="0" applyFont="1" applyFill="1" applyBorder="1" applyAlignment="1">
      <alignment horizontal="center" vertical="center" textRotation="90"/>
    </xf>
    <xf numFmtId="0" fontId="1" fillId="0" borderId="14" xfId="0" applyFont="1" applyBorder="1" applyAlignment="1">
      <alignment horizontal="center" vertical="center" textRotation="90"/>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9" fontId="3" fillId="4" borderId="1" xfId="0" applyNumberFormat="1" applyFont="1" applyFill="1" applyBorder="1" applyAlignment="1">
      <alignment horizontal="center" vertical="center"/>
    </xf>
    <xf numFmtId="0" fontId="10" fillId="4" borderId="29" xfId="0" applyFont="1" applyFill="1" applyBorder="1" applyAlignment="1">
      <alignment horizontal="center" vertical="center" textRotation="90"/>
    </xf>
    <xf numFmtId="0" fontId="2" fillId="0" borderId="13" xfId="0" applyFont="1" applyBorder="1" applyAlignment="1">
      <alignment horizontal="justify" vertical="center" wrapText="1"/>
    </xf>
    <xf numFmtId="14" fontId="2" fillId="0" borderId="1" xfId="0" applyNumberFormat="1" applyFont="1" applyBorder="1" applyAlignment="1">
      <alignment horizontal="justify"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9" fontId="3" fillId="0" borderId="1" xfId="0" applyNumberFormat="1" applyFont="1" applyBorder="1" applyAlignment="1">
      <alignment horizontal="center" vertical="center" wrapText="1"/>
    </xf>
    <xf numFmtId="9" fontId="3" fillId="0" borderId="1" xfId="1" applyNumberFormat="1" applyFont="1" applyBorder="1" applyAlignment="1">
      <alignment horizontal="center" vertical="center" wrapText="1"/>
    </xf>
    <xf numFmtId="0" fontId="13" fillId="0" borderId="1" xfId="0" applyFont="1" applyBorder="1" applyAlignment="1">
      <alignment horizontal="left" vertical="center" wrapText="1"/>
    </xf>
    <xf numFmtId="0" fontId="12" fillId="0" borderId="60" xfId="0" applyFont="1" applyBorder="1" applyAlignment="1">
      <alignment horizontal="left" vertical="center" wrapText="1"/>
    </xf>
    <xf numFmtId="0" fontId="13" fillId="0" borderId="60" xfId="0" applyFont="1" applyBorder="1" applyAlignment="1">
      <alignment horizontal="left" vertical="center"/>
    </xf>
    <xf numFmtId="0" fontId="33" fillId="0" borderId="61" xfId="0" applyFont="1" applyBorder="1" applyAlignment="1">
      <alignment horizontal="left" vertical="center" wrapText="1"/>
    </xf>
    <xf numFmtId="0" fontId="6" fillId="0" borderId="0" xfId="4"/>
    <xf numFmtId="0" fontId="4" fillId="16" borderId="62" xfId="4" applyFont="1" applyFill="1" applyBorder="1" applyAlignment="1">
      <alignment horizontal="center" vertical="center" wrapText="1"/>
    </xf>
    <xf numFmtId="14" fontId="6" fillId="0" borderId="1" xfId="4" applyNumberFormat="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13" fillId="0" borderId="13" xfId="0" applyFont="1" applyBorder="1" applyAlignment="1">
      <alignment vertical="center" wrapText="1"/>
    </xf>
    <xf numFmtId="0" fontId="13"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8"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1" xfId="0" applyFont="1" applyFill="1" applyBorder="1" applyAlignment="1">
      <alignment horizontal="center" vertical="center" textRotation="90" wrapText="1"/>
    </xf>
    <xf numFmtId="0" fontId="2" fillId="2" borderId="53" xfId="0" applyFont="1" applyFill="1" applyBorder="1" applyAlignment="1">
      <alignment horizontal="center" vertical="center" textRotation="90"/>
    </xf>
    <xf numFmtId="0" fontId="8" fillId="0" borderId="0" xfId="0" applyFont="1" applyAlignment="1">
      <alignment horizontal="left" vertical="center"/>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34" fillId="0" borderId="0" xfId="4"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8"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22" fillId="0" borderId="47" xfId="0" applyFont="1" applyBorder="1" applyAlignment="1">
      <alignment horizontal="left" vertical="top" wrapText="1"/>
    </xf>
    <xf numFmtId="0" fontId="16" fillId="8" borderId="38"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43"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4"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protection hidden="1"/>
    </xf>
    <xf numFmtId="0" fontId="19" fillId="0" borderId="41" xfId="0" applyFont="1" applyBorder="1" applyAlignment="1" applyProtection="1">
      <alignment horizontal="center" vertical="center"/>
      <protection hidden="1"/>
    </xf>
  </cellXfs>
  <cellStyles count="5">
    <cellStyle name="Hipervínculo" xfId="3" builtinId="8"/>
    <cellStyle name="Millares [0]" xfId="1" builtinId="6"/>
    <cellStyle name="Normal" xfId="0" builtinId="0"/>
    <cellStyle name="Normal 2" xfId="4" xr:uid="{6401D14F-CE5F-409F-82AB-7B3A9C70EE36}"/>
    <cellStyle name="Porcentaje" xfId="2" builtinId="5"/>
  </cellStyles>
  <dxfs count="26">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1AF4E9F8-B949-4CF7-B1D0-E74099AA5F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85A1AD3D-EB87-4FD6-8E93-1F5163F431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E4AEA-1D79-4B48-B5FC-614E13A26A62}">
  <sheetPr>
    <tabColor rgb="FF00B050"/>
  </sheetPr>
  <dimension ref="A1:B14"/>
  <sheetViews>
    <sheetView workbookViewId="0">
      <selection activeCell="B20" sqref="B20"/>
    </sheetView>
  </sheetViews>
  <sheetFormatPr defaultColWidth="11.42578125" defaultRowHeight="14.45"/>
  <cols>
    <col min="2" max="2" width="60.42578125" customWidth="1"/>
  </cols>
  <sheetData>
    <row r="1" spans="1:2" ht="21">
      <c r="A1" s="239" t="s">
        <v>0</v>
      </c>
      <c r="B1" s="239"/>
    </row>
    <row r="2" spans="1:2">
      <c r="A2" s="168"/>
      <c r="B2" s="168"/>
    </row>
    <row r="3" spans="1:2">
      <c r="A3" s="168" t="s">
        <v>1</v>
      </c>
      <c r="B3" s="168"/>
    </row>
    <row r="4" spans="1:2">
      <c r="A4" s="168"/>
      <c r="B4" s="168"/>
    </row>
    <row r="5" spans="1:2" ht="39.6">
      <c r="A5" s="169" t="s">
        <v>2</v>
      </c>
      <c r="B5" s="169" t="s">
        <v>3</v>
      </c>
    </row>
    <row r="6" spans="1:2" ht="28.9">
      <c r="A6" s="170">
        <v>46055</v>
      </c>
      <c r="B6" s="171" t="s">
        <v>4</v>
      </c>
    </row>
    <row r="7" spans="1:2">
      <c r="A7" s="172"/>
      <c r="B7" s="171"/>
    </row>
    <row r="8" spans="1:2">
      <c r="A8" s="172"/>
      <c r="B8" s="171"/>
    </row>
    <row r="9" spans="1:2">
      <c r="A9" s="172"/>
      <c r="B9" s="171"/>
    </row>
    <row r="10" spans="1:2">
      <c r="A10" s="172"/>
      <c r="B10" s="171"/>
    </row>
    <row r="11" spans="1:2">
      <c r="A11" s="172"/>
      <c r="B11" s="171"/>
    </row>
    <row r="12" spans="1:2">
      <c r="A12" s="172"/>
      <c r="B12" s="171"/>
    </row>
    <row r="13" spans="1:2">
      <c r="A13" s="168"/>
      <c r="B13" s="168"/>
    </row>
    <row r="14" spans="1:2">
      <c r="A14" s="168" t="s">
        <v>5</v>
      </c>
      <c r="B14" s="168"/>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27"/>
  <sheetViews>
    <sheetView showGridLines="0" tabSelected="1" view="pageBreakPreview" topLeftCell="AU16" zoomScale="60" zoomScaleNormal="60" workbookViewId="0">
      <selection activeCell="BA17" sqref="BA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9.140625" style="1" customWidth="1"/>
    <col min="30" max="30" width="7.42578125" style="1" customWidth="1"/>
    <col min="31" max="31" width="5.7109375" style="1" customWidth="1"/>
    <col min="32" max="32" width="15.140625" style="1" customWidth="1"/>
    <col min="33"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28515625" style="4" customWidth="1"/>
    <col min="42" max="42" width="26.85546875" style="4" customWidth="1"/>
    <col min="43" max="43" width="26.7109375" style="1" customWidth="1"/>
    <col min="44" max="44" width="20.85546875" style="1" customWidth="1"/>
    <col min="45" max="45" width="1.28515625" customWidth="1"/>
    <col min="46" max="46" width="18.28515625" customWidth="1"/>
    <col min="47" max="50" width="45" customWidth="1"/>
    <col min="51" max="51" width="1" customWidth="1"/>
    <col min="52" max="53" width="45" customWidth="1"/>
  </cols>
  <sheetData>
    <row r="1" spans="1:53" ht="15.75" customHeight="1">
      <c r="A1" s="179"/>
      <c r="B1" s="180"/>
      <c r="C1" s="200" t="s">
        <v>6</v>
      </c>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2"/>
      <c r="AX1" s="179" t="s">
        <v>7</v>
      </c>
      <c r="AY1" s="180"/>
      <c r="AZ1" s="175" t="s">
        <v>8</v>
      </c>
      <c r="BA1" s="176"/>
    </row>
    <row r="2" spans="1:53" ht="15.75" customHeight="1" thickBot="1">
      <c r="A2" s="198"/>
      <c r="B2" s="199"/>
      <c r="C2" s="187"/>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9"/>
      <c r="AX2" s="181"/>
      <c r="AY2" s="182"/>
      <c r="AZ2" s="177"/>
      <c r="BA2" s="178"/>
    </row>
    <row r="3" spans="1:53" ht="15.75" customHeight="1">
      <c r="A3" s="198"/>
      <c r="B3" s="199"/>
      <c r="C3" s="187"/>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9"/>
      <c r="AX3" s="179" t="s">
        <v>9</v>
      </c>
      <c r="AY3" s="180"/>
      <c r="AZ3" s="183"/>
      <c r="BA3" s="184"/>
    </row>
    <row r="4" spans="1:53" ht="16.5" customHeight="1" thickBot="1">
      <c r="A4" s="198"/>
      <c r="B4" s="199"/>
      <c r="C4" s="190"/>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191"/>
      <c r="AU4" s="191"/>
      <c r="AV4" s="191"/>
      <c r="AW4" s="192"/>
      <c r="AX4" s="181"/>
      <c r="AY4" s="182"/>
      <c r="AZ4" s="185"/>
      <c r="BA4" s="186"/>
    </row>
    <row r="5" spans="1:53" ht="20.45" customHeight="1">
      <c r="A5" s="198"/>
      <c r="B5" s="199"/>
      <c r="C5" s="187" t="s">
        <v>10</v>
      </c>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9"/>
      <c r="AX5" s="179" t="s">
        <v>11</v>
      </c>
      <c r="AY5" s="180"/>
      <c r="AZ5" s="179" t="s">
        <v>12</v>
      </c>
      <c r="BA5" s="180"/>
    </row>
    <row r="6" spans="1:53" ht="15" customHeight="1" thickBot="1">
      <c r="A6" s="198"/>
      <c r="B6" s="199"/>
      <c r="C6" s="187"/>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9"/>
      <c r="AX6" s="181"/>
      <c r="AY6" s="182"/>
      <c r="AZ6" s="181"/>
      <c r="BA6" s="182"/>
    </row>
    <row r="7" spans="1:53" ht="15.75" customHeight="1">
      <c r="A7" s="198"/>
      <c r="B7" s="199"/>
      <c r="C7" s="187"/>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9"/>
      <c r="AX7" s="179" t="s">
        <v>13</v>
      </c>
      <c r="AY7" s="180"/>
      <c r="AZ7" s="193"/>
      <c r="BA7" s="176"/>
    </row>
    <row r="8" spans="1:53" ht="16.5" customHeight="1" thickBot="1">
      <c r="A8" s="181"/>
      <c r="B8" s="182"/>
      <c r="C8" s="190"/>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2"/>
      <c r="AX8" s="181"/>
      <c r="AY8" s="182"/>
      <c r="AZ8" s="177"/>
      <c r="BA8" s="178"/>
    </row>
    <row r="10" spans="1:53" ht="54" customHeight="1">
      <c r="A10" s="194" t="s">
        <v>14</v>
      </c>
      <c r="B10" s="194"/>
      <c r="C10" s="194"/>
      <c r="D10" s="203" t="s">
        <v>15</v>
      </c>
      <c r="E10" s="204"/>
      <c r="F10" s="204"/>
      <c r="G10" s="204"/>
      <c r="H10" s="204"/>
      <c r="I10" s="204"/>
      <c r="J10" s="204"/>
      <c r="K10" s="204"/>
      <c r="L10" s="204"/>
      <c r="M10" s="205"/>
      <c r="N10" s="25"/>
      <c r="AN10" s="1"/>
      <c r="AO10" s="1"/>
      <c r="AP10" s="1"/>
    </row>
    <row r="11" spans="1:53" s="3" customFormat="1" ht="75" customHeight="1">
      <c r="A11" s="194" t="s">
        <v>16</v>
      </c>
      <c r="B11" s="194"/>
      <c r="C11" s="194"/>
      <c r="D11" s="195" t="s">
        <v>17</v>
      </c>
      <c r="E11" s="196"/>
      <c r="F11" s="196"/>
      <c r="G11" s="196"/>
      <c r="H11" s="196"/>
      <c r="I11" s="196"/>
      <c r="J11" s="196"/>
      <c r="K11" s="196"/>
      <c r="L11" s="196"/>
      <c r="M11" s="197"/>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94" t="s">
        <v>18</v>
      </c>
      <c r="B12" s="194"/>
      <c r="C12" s="194"/>
      <c r="D12" s="195" t="s">
        <v>19</v>
      </c>
      <c r="E12" s="196"/>
      <c r="F12" s="196"/>
      <c r="G12" s="196"/>
      <c r="H12" s="196"/>
      <c r="I12" s="196"/>
      <c r="J12" s="196"/>
      <c r="K12" s="196"/>
      <c r="L12" s="196"/>
      <c r="M12" s="197"/>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27" t="s">
        <v>20</v>
      </c>
      <c r="B14" s="228"/>
      <c r="C14" s="228"/>
      <c r="D14" s="228"/>
      <c r="E14" s="228"/>
      <c r="F14" s="228"/>
      <c r="G14" s="228"/>
      <c r="H14" s="228"/>
      <c r="I14" s="228"/>
      <c r="J14" s="228"/>
      <c r="K14" s="228"/>
      <c r="L14" s="228"/>
      <c r="M14" s="228"/>
      <c r="N14" s="229"/>
      <c r="O14" s="230"/>
      <c r="P14" s="2"/>
      <c r="Q14" s="235" t="s">
        <v>21</v>
      </c>
      <c r="R14" s="236"/>
      <c r="S14" s="236"/>
      <c r="T14" s="236"/>
      <c r="U14" s="236"/>
      <c r="V14" s="236"/>
      <c r="W14" s="236"/>
      <c r="X14" s="236"/>
      <c r="Y14" s="237"/>
      <c r="Z14" s="237"/>
      <c r="AA14" s="237"/>
      <c r="AB14" s="237"/>
      <c r="AC14" s="237"/>
      <c r="AD14" s="237"/>
      <c r="AE14" s="237"/>
      <c r="AF14" s="236"/>
      <c r="AG14" s="236"/>
      <c r="AH14" s="236"/>
      <c r="AI14" s="236"/>
      <c r="AJ14" s="236"/>
      <c r="AK14" s="236"/>
      <c r="AL14" s="236"/>
      <c r="AM14" s="236"/>
      <c r="AN14" s="238"/>
      <c r="AO14" s="2"/>
      <c r="AP14" s="206" t="s">
        <v>22</v>
      </c>
      <c r="AQ14" s="207"/>
      <c r="AR14" s="208"/>
      <c r="AT14" s="212" t="s">
        <v>23</v>
      </c>
      <c r="AU14" s="213"/>
      <c r="AV14" s="213"/>
      <c r="AW14" s="213"/>
      <c r="AX14" s="214"/>
      <c r="AY14" s="32"/>
      <c r="AZ14" s="206" t="s">
        <v>24</v>
      </c>
      <c r="BA14" s="208"/>
    </row>
    <row r="15" spans="1:53">
      <c r="A15" s="231"/>
      <c r="B15" s="232"/>
      <c r="C15" s="232"/>
      <c r="D15" s="232"/>
      <c r="E15" s="232"/>
      <c r="F15" s="232"/>
      <c r="G15" s="232"/>
      <c r="H15" s="232"/>
      <c r="I15" s="232"/>
      <c r="J15" s="232"/>
      <c r="K15" s="232"/>
      <c r="L15" s="232"/>
      <c r="M15" s="232"/>
      <c r="N15" s="233"/>
      <c r="O15" s="234"/>
      <c r="P15" s="2"/>
      <c r="Q15" s="27"/>
      <c r="R15" s="28"/>
      <c r="S15" s="28"/>
      <c r="T15" s="28"/>
      <c r="U15" s="28"/>
      <c r="V15" s="28"/>
      <c r="W15" s="28"/>
      <c r="X15" s="28"/>
      <c r="Y15" s="217" t="s">
        <v>25</v>
      </c>
      <c r="Z15" s="218"/>
      <c r="AA15" s="219"/>
      <c r="AB15" s="217" t="s">
        <v>26</v>
      </c>
      <c r="AC15" s="218"/>
      <c r="AD15" s="218"/>
      <c r="AE15" s="218"/>
      <c r="AF15" s="219"/>
      <c r="AG15" s="220"/>
      <c r="AH15" s="220"/>
      <c r="AI15" s="220"/>
      <c r="AJ15" s="220"/>
      <c r="AK15" s="220"/>
      <c r="AL15" s="220"/>
      <c r="AM15" s="220"/>
      <c r="AN15" s="221"/>
      <c r="AO15" s="2"/>
      <c r="AP15" s="209"/>
      <c r="AQ15" s="210"/>
      <c r="AR15" s="211"/>
      <c r="AT15" s="215"/>
      <c r="AU15" s="210"/>
      <c r="AV15" s="210"/>
      <c r="AW15" s="210"/>
      <c r="AX15" s="216"/>
      <c r="AY15" s="32"/>
      <c r="AZ15" s="209"/>
      <c r="BA15" s="211"/>
    </row>
    <row r="16" spans="1:53" s="5" customFormat="1" ht="166.5" customHeight="1" thickBot="1">
      <c r="A16" s="10" t="s">
        <v>27</v>
      </c>
      <c r="B16" s="11" t="s">
        <v>28</v>
      </c>
      <c r="C16" s="12" t="s">
        <v>29</v>
      </c>
      <c r="D16" s="12" t="s">
        <v>30</v>
      </c>
      <c r="E16" s="13" t="s">
        <v>31</v>
      </c>
      <c r="F16" s="20" t="s">
        <v>32</v>
      </c>
      <c r="G16" s="34" t="s">
        <v>33</v>
      </c>
      <c r="H16" s="13" t="s">
        <v>34</v>
      </c>
      <c r="I16" s="12" t="s">
        <v>35</v>
      </c>
      <c r="J16" s="12" t="s">
        <v>36</v>
      </c>
      <c r="K16" s="13" t="s">
        <v>37</v>
      </c>
      <c r="L16" s="13" t="s">
        <v>38</v>
      </c>
      <c r="M16" s="12" t="s">
        <v>35</v>
      </c>
      <c r="N16" s="12" t="s">
        <v>39</v>
      </c>
      <c r="O16" s="14" t="s">
        <v>40</v>
      </c>
      <c r="P16" s="2"/>
      <c r="Q16" s="15" t="s">
        <v>41</v>
      </c>
      <c r="R16" s="112" t="s">
        <v>42</v>
      </c>
      <c r="S16" s="112" t="s">
        <v>43</v>
      </c>
      <c r="T16" s="112" t="s">
        <v>44</v>
      </c>
      <c r="U16" s="112" t="s">
        <v>45</v>
      </c>
      <c r="V16" s="112" t="s">
        <v>46</v>
      </c>
      <c r="W16" s="112" t="s">
        <v>47</v>
      </c>
      <c r="X16" s="29" t="s">
        <v>48</v>
      </c>
      <c r="Y16" s="128" t="s">
        <v>49</v>
      </c>
      <c r="Z16" s="128" t="s">
        <v>50</v>
      </c>
      <c r="AA16" s="17" t="s">
        <v>51</v>
      </c>
      <c r="AB16" s="222" t="s">
        <v>52</v>
      </c>
      <c r="AC16" s="223"/>
      <c r="AD16" s="17" t="s">
        <v>53</v>
      </c>
      <c r="AE16" s="224" t="s">
        <v>54</v>
      </c>
      <c r="AF16" s="225"/>
      <c r="AG16" s="18" t="s">
        <v>55</v>
      </c>
      <c r="AH16" s="18" t="s">
        <v>56</v>
      </c>
      <c r="AI16" s="18" t="s">
        <v>35</v>
      </c>
      <c r="AJ16" s="18" t="s">
        <v>57</v>
      </c>
      <c r="AK16" s="18" t="s">
        <v>35</v>
      </c>
      <c r="AL16" s="18" t="s">
        <v>39</v>
      </c>
      <c r="AM16" s="18" t="s">
        <v>58</v>
      </c>
      <c r="AN16" s="14" t="s">
        <v>59</v>
      </c>
      <c r="AO16" s="2"/>
      <c r="AP16" s="19" t="s">
        <v>60</v>
      </c>
      <c r="AQ16" s="16" t="s">
        <v>61</v>
      </c>
      <c r="AR16" s="31" t="s">
        <v>62</v>
      </c>
      <c r="AT16" s="123" t="s">
        <v>63</v>
      </c>
      <c r="AU16" s="125" t="s">
        <v>64</v>
      </c>
      <c r="AV16" s="125" t="s">
        <v>65</v>
      </c>
      <c r="AW16" s="125" t="s">
        <v>66</v>
      </c>
      <c r="AX16" s="124" t="s">
        <v>67</v>
      </c>
      <c r="AY16" s="33"/>
      <c r="AZ16" s="126" t="s">
        <v>68</v>
      </c>
      <c r="BA16" s="127" t="s">
        <v>69</v>
      </c>
    </row>
    <row r="17" spans="1:53" ht="275.25" customHeight="1">
      <c r="A17" s="130">
        <v>1</v>
      </c>
      <c r="B17" s="131" t="s">
        <v>70</v>
      </c>
      <c r="C17" s="132" t="s">
        <v>71</v>
      </c>
      <c r="D17" s="132" t="s">
        <v>72</v>
      </c>
      <c r="E17" s="132" t="s">
        <v>73</v>
      </c>
      <c r="F17" s="132"/>
      <c r="G17" s="131">
        <v>6</v>
      </c>
      <c r="H17" s="133" t="str">
        <f>IF(G17&lt;=0,"",IF(G17&lt;=2,"Muy Baja",IF(G17&lt;=24,"Baja",IF(G17&lt;=500,"Media",IF(G17&lt;=5000,"Alta","Muy Alta")))))</f>
        <v>Baja</v>
      </c>
      <c r="I17" s="134">
        <f>IF(H17="","",IF(H17="Muy Baja",0.2,IF(H17="Baja",0.4,IF(H17="Media",0.6,IF(H17="Alta",0.8,IF(H17="Muy Alta",1,))))))</f>
        <v>0.4</v>
      </c>
      <c r="J17" s="162" t="s">
        <v>74</v>
      </c>
      <c r="K17" s="163" t="str">
        <f>+J17</f>
        <v>Afectación Menor o igual a 700 SMLMV</v>
      </c>
      <c r="L17" s="133" t="str">
        <f>+VLOOKUP(K17,Datos!$O$4:$P$15,2,FALSE)</f>
        <v>Leve</v>
      </c>
      <c r="M17" s="134">
        <f>IF(L17="","",IF(L17="Leve",0.2,IF(L17="Menor",0.4,IF(L17="Moderado",0.6,IF(L17="Mayor",0.8,IF(L17="Catastrófico",1,))))))</f>
        <v>0.2</v>
      </c>
      <c r="N17" s="134" t="str">
        <f>+CONCATENATE(H17, " - ", L17)</f>
        <v>Baja - Leve</v>
      </c>
      <c r="O17" s="135" t="str">
        <f>+VLOOKUP(N17,Datos!J4:K28,2,)</f>
        <v>BAJO</v>
      </c>
      <c r="P17" s="30"/>
      <c r="Q17" s="8">
        <v>1</v>
      </c>
      <c r="R17" s="111" t="s">
        <v>75</v>
      </c>
      <c r="S17" s="111" t="s">
        <v>76</v>
      </c>
      <c r="T17" s="111" t="s">
        <v>77</v>
      </c>
      <c r="U17" s="111" t="s">
        <v>78</v>
      </c>
      <c r="V17" s="111" t="s">
        <v>79</v>
      </c>
      <c r="W17" s="111" t="s">
        <v>80</v>
      </c>
      <c r="X17" s="35" t="str">
        <f>IF(OR(Y17="Preventivo",Y17="Detectivo"),"Probabilidad",IF(Y17="Correctivo","Impacto",""))</f>
        <v>Probabilidad</v>
      </c>
      <c r="Y17" s="6" t="s">
        <v>81</v>
      </c>
      <c r="Z17" s="6" t="s">
        <v>82</v>
      </c>
      <c r="AA17" s="36" t="str">
        <f>IF(AND(Y17="Preventivo",Z17="Automático"),"50%",IF(AND(Y17="Preventivo",Z17="Manual"),"40%",IF(AND(Y17="Detectivo",Z17="Automático"),"40%",IF(AND(Y17="Detectivo",Z17="Manual"),"30%",IF(AND(Y17="Correctivo",Z17="Automático"),"35%",IF(AND(Y17="Correctivo",Z17="Manual"),"25%",""))))))</f>
        <v>40%</v>
      </c>
      <c r="AB17" s="9" t="s">
        <v>83</v>
      </c>
      <c r="AC17" s="9" t="s">
        <v>84</v>
      </c>
      <c r="AD17" s="6" t="s">
        <v>85</v>
      </c>
      <c r="AE17" s="9" t="s">
        <v>86</v>
      </c>
      <c r="AF17" s="9" t="str">
        <f>+W17</f>
        <v>Hoja de vida y fichas de mantenimiento de vehículos A-GSA-FT-005 
Fichas de mantenimiento y planillas preoperacionales A- GSA-FT-016</v>
      </c>
      <c r="AG17" s="37">
        <f>IFERROR(IF(X17="Probabilidad",(I17-(+I17*AA17)),IF(X17="Impacto",I17,"")),"")</f>
        <v>0.24</v>
      </c>
      <c r="AH17" s="38" t="str">
        <f t="shared" ref="AH17" si="0">IFERROR(IF(AG17="","",IF(AG17&lt;=0.2,"Muy Baja",IF(AG17&lt;=0.4,"Baja",IF(AG17&lt;=0.6,"Media",IF(AG17&lt;=0.8,"Alta","Muy Alta"))))),"")</f>
        <v>Baja</v>
      </c>
      <c r="AI17" s="39">
        <f t="shared" ref="AI17" si="1">+AG17</f>
        <v>0.24</v>
      </c>
      <c r="AJ17" s="40" t="str">
        <f t="shared" ref="AJ17" si="2">IFERROR(IF(AK17="","",IF(AK17&lt;=0.2,"Leve",IF(AK17&lt;=0.4,"Menor",IF(AK17&lt;=0.6,"Moderado",IF(AK17&lt;=0.8,"Mayor","Catastrófico"))))),"")</f>
        <v>Leve</v>
      </c>
      <c r="AK17" s="37">
        <f>IFERROR(IF(X17="Impacto",(M17-(+M17*AA17)),IF(X17="Probabilidad",M17,"")),"")</f>
        <v>0.2</v>
      </c>
      <c r="AL17" s="41" t="str">
        <f>+CONCATENATE(AH17, " - ", AJ17)</f>
        <v>Baja - Leve</v>
      </c>
      <c r="AM17" s="42" t="str">
        <f>+VLOOKUP(AL17,Datos!$J$4:$K$28,2,)</f>
        <v>BAJO</v>
      </c>
      <c r="AN17" s="129" t="s">
        <v>87</v>
      </c>
      <c r="AO17" s="30"/>
      <c r="AP17" s="136" t="s">
        <v>88</v>
      </c>
      <c r="AQ17" s="121" t="s">
        <v>89</v>
      </c>
      <c r="AR17" s="137">
        <v>46386</v>
      </c>
      <c r="AT17" s="43">
        <v>46156</v>
      </c>
      <c r="AU17" s="164" t="s">
        <v>90</v>
      </c>
      <c r="AV17" s="165" t="s">
        <v>91</v>
      </c>
      <c r="AW17" s="166" t="s">
        <v>92</v>
      </c>
      <c r="AX17" s="167" t="s">
        <v>92</v>
      </c>
      <c r="AY17" s="33"/>
      <c r="AZ17" s="173" t="s">
        <v>93</v>
      </c>
      <c r="BA17" s="174" t="s">
        <v>94</v>
      </c>
    </row>
    <row r="18" spans="1:53" ht="93.75" customHeight="1">
      <c r="B18" s="138"/>
      <c r="C18" s="139"/>
      <c r="D18" s="139"/>
      <c r="E18" s="139"/>
      <c r="F18" s="139"/>
      <c r="G18" s="138"/>
      <c r="H18" s="138"/>
      <c r="I18" s="140"/>
      <c r="J18" s="141"/>
      <c r="K18" s="142"/>
      <c r="L18" s="138"/>
      <c r="M18" s="140"/>
      <c r="N18" s="140"/>
      <c r="O18" s="143"/>
      <c r="P18" s="2"/>
      <c r="Q18" s="144"/>
      <c r="R18" s="26"/>
      <c r="S18" s="26"/>
      <c r="T18" s="26"/>
      <c r="U18" s="26"/>
      <c r="V18" s="26"/>
      <c r="W18" s="26"/>
      <c r="X18" s="144"/>
      <c r="Y18" s="145"/>
      <c r="Z18" s="145"/>
      <c r="AA18" s="146"/>
      <c r="AB18" s="147"/>
      <c r="AC18" s="148"/>
      <c r="AD18" s="145"/>
      <c r="AE18" s="147"/>
      <c r="AF18" s="147"/>
      <c r="AG18" s="149"/>
      <c r="AH18" s="145"/>
      <c r="AI18" s="150"/>
      <c r="AJ18" s="151"/>
      <c r="AK18" s="149"/>
      <c r="AL18" s="152"/>
      <c r="AM18" s="153"/>
      <c r="AN18" s="154"/>
      <c r="AO18" s="2"/>
      <c r="AP18" s="155"/>
      <c r="AQ18" s="155"/>
      <c r="AR18" s="155"/>
      <c r="AT18" s="156"/>
      <c r="AU18" s="157"/>
      <c r="AV18" s="158"/>
      <c r="AW18" s="159"/>
      <c r="AX18" s="160"/>
      <c r="AY18" s="32"/>
      <c r="AZ18" s="158"/>
      <c r="BA18" s="161"/>
    </row>
    <row r="19" spans="1:53" ht="20.45">
      <c r="A19" s="226" t="s">
        <v>95</v>
      </c>
      <c r="B19" s="226"/>
      <c r="C19" s="226"/>
      <c r="D19" s="226"/>
      <c r="E19" s="226"/>
      <c r="F19" s="226"/>
      <c r="G19" s="226"/>
      <c r="H19" s="226"/>
      <c r="P19" s="2"/>
      <c r="BA19" s="122" t="s">
        <v>96</v>
      </c>
    </row>
    <row r="20" spans="1:53">
      <c r="P20" s="2"/>
    </row>
    <row r="21" spans="1:53">
      <c r="P21" s="2"/>
    </row>
    <row r="22" spans="1:53">
      <c r="P22" s="2"/>
    </row>
    <row r="23" spans="1:53">
      <c r="P23" s="2"/>
    </row>
    <row r="24" spans="1:53">
      <c r="P24" s="2"/>
    </row>
    <row r="25" spans="1:53">
      <c r="P25" s="2"/>
    </row>
    <row r="26" spans="1:53">
      <c r="P26" s="2"/>
    </row>
    <row r="27" spans="1:53">
      <c r="P27" s="2"/>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18">
    <cfRule type="cellIs" dxfId="25" priority="25" operator="equal">
      <formula>"Muy Alta"</formula>
    </cfRule>
    <cfRule type="cellIs" dxfId="24" priority="26" operator="equal">
      <formula>"Alta"</formula>
    </cfRule>
    <cfRule type="cellIs" dxfId="23" priority="27" operator="equal">
      <formula>"Media"</formula>
    </cfRule>
    <cfRule type="cellIs" dxfId="22" priority="28" operator="equal">
      <formula>"Muy Baja"</formula>
    </cfRule>
    <cfRule type="cellIs" dxfId="21" priority="29" operator="equal">
      <formula>"Baja"</formula>
    </cfRule>
  </conditionalFormatting>
  <conditionalFormatting sqref="L17:L18">
    <cfRule type="cellIs" dxfId="20" priority="20" operator="equal">
      <formula>"Leve"</formula>
    </cfRule>
    <cfRule type="cellIs" dxfId="19" priority="21" operator="equal">
      <formula>"Catastrófico"</formula>
    </cfRule>
    <cfRule type="cellIs" dxfId="18" priority="22" operator="equal">
      <formula>"Mayor"</formula>
    </cfRule>
    <cfRule type="cellIs" dxfId="17" priority="23" operator="equal">
      <formula>"Moderado"</formula>
    </cfRule>
    <cfRule type="cellIs" dxfId="16" priority="24" operator="equal">
      <formula>"Menor"</formula>
    </cfRule>
  </conditionalFormatting>
  <conditionalFormatting sqref="O17:O18 AM17:AM18">
    <cfRule type="cellIs" dxfId="15" priority="16" operator="equal">
      <formula>"EXTREMO"</formula>
    </cfRule>
    <cfRule type="cellIs" dxfId="14" priority="17" operator="equal">
      <formula>"ALTO"</formula>
    </cfRule>
    <cfRule type="cellIs" dxfId="13" priority="18" operator="equal">
      <formula>"BAJO"</formula>
    </cfRule>
    <cfRule type="cellIs" dxfId="12" priority="19" operator="equal">
      <formula>"MODERADO"</formula>
    </cfRule>
  </conditionalFormatting>
  <conditionalFormatting sqref="AH17">
    <cfRule type="cellIs" dxfId="11" priority="10" operator="equal">
      <formula>"B+$Z$17Muy Baja"</formula>
    </cfRule>
  </conditionalFormatting>
  <conditionalFormatting sqref="AH17:AH18">
    <cfRule type="cellIs" dxfId="10" priority="11" operator="equal">
      <formula>"Baja"</formula>
    </cfRule>
    <cfRule type="cellIs" dxfId="9" priority="12" operator="equal">
      <formula>"Media"</formula>
    </cfRule>
    <cfRule type="cellIs" dxfId="8" priority="13" operator="equal">
      <formula>"Muy Alta"</formula>
    </cfRule>
    <cfRule type="cellIs" dxfId="7" priority="14" operator="equal">
      <formula>"Alta"</formula>
    </cfRule>
  </conditionalFormatting>
  <conditionalFormatting sqref="AH18">
    <cfRule type="cellIs" dxfId="6" priority="15" operator="equal">
      <formula>"Muy Baja"</formula>
    </cfRule>
  </conditionalFormatting>
  <conditionalFormatting sqref="AJ17:AJ18">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00000000-0004-0000-0000-000000000000}"/>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Datos!$P$38:$P$39</xm:f>
          </x14:formula1>
          <xm:sqref>AE17:AE18</xm:sqref>
        </x14:dataValidation>
        <x14:dataValidation type="list" allowBlank="1" showInputMessage="1" showErrorMessage="1" xr:uid="{00000000-0002-0000-0000-000001000000}">
          <x14:formula1>
            <xm:f>Datos!$P$34:$P$35</xm:f>
          </x14:formula1>
          <xm:sqref>AD17:AD18</xm:sqref>
        </x14:dataValidation>
        <x14:dataValidation type="list" allowBlank="1" showInputMessage="1" showErrorMessage="1" xr:uid="{00000000-0002-0000-0000-000002000000}">
          <x14:formula1>
            <xm:f>Datos!$P$30:$P$31</xm:f>
          </x14:formula1>
          <xm:sqref>AB17:AB18</xm:sqref>
        </x14:dataValidation>
        <x14:dataValidation type="list" allowBlank="1" showInputMessage="1" showErrorMessage="1" xr:uid="{00000000-0002-0000-0000-000003000000}">
          <x14:formula1>
            <xm:f>Instructivo!$E$3:$E$9</xm:f>
          </x14:formula1>
          <xm:sqref>F17:F18</xm:sqref>
        </x14:dataValidation>
        <x14:dataValidation type="list" allowBlank="1" showInputMessage="1" showErrorMessage="1" xr:uid="{00000000-0002-0000-0000-000004000000}">
          <x14:formula1>
            <xm:f>Datos!$P$25:$P$26</xm:f>
          </x14:formula1>
          <xm:sqref>Z17:Z18</xm:sqref>
        </x14:dataValidation>
        <x14:dataValidation type="list" allowBlank="1" showInputMessage="1" showErrorMessage="1" xr:uid="{00000000-0002-0000-0000-000005000000}">
          <x14:formula1>
            <xm:f>Datos!$P$19:$P$22</xm:f>
          </x14:formula1>
          <xm:sqref>Y17:Y18</xm:sqref>
        </x14:dataValidation>
        <x14:dataValidation type="list" allowBlank="1" showInputMessage="1" showErrorMessage="1" xr:uid="{00000000-0002-0000-0000-000006000000}">
          <x14:formula1>
            <xm:f>Datos!$O$3:$O$15</xm:f>
          </x14:formula1>
          <xm:sqref>J17:J18</xm:sqref>
        </x14:dataValidation>
        <x14:dataValidation type="list" allowBlank="1" showInputMessage="1" showErrorMessage="1" xr:uid="{00000000-0002-0000-0000-000007000000}">
          <x14:formula1>
            <xm:f>Datos!$A$4:$A$6</xm:f>
          </x14:formula1>
          <xm:sqref>B17:B18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2" t="s">
        <v>97</v>
      </c>
      <c r="D3" t="s">
        <v>98</v>
      </c>
      <c r="G3" t="s">
        <v>99</v>
      </c>
      <c r="J3" t="s">
        <v>100</v>
      </c>
      <c r="O3" t="s">
        <v>101</v>
      </c>
      <c r="P3" t="s">
        <v>99</v>
      </c>
    </row>
    <row r="4" spans="1:17">
      <c r="A4" t="s">
        <v>70</v>
      </c>
      <c r="D4" t="s">
        <v>102</v>
      </c>
      <c r="E4" s="21">
        <v>0.2</v>
      </c>
      <c r="G4" t="s">
        <v>103</v>
      </c>
      <c r="H4" s="21">
        <v>0.2</v>
      </c>
      <c r="J4" t="s">
        <v>104</v>
      </c>
      <c r="K4" t="s">
        <v>105</v>
      </c>
      <c r="O4" t="s">
        <v>74</v>
      </c>
      <c r="P4" s="3" t="s">
        <v>106</v>
      </c>
      <c r="Q4" s="24">
        <v>0.2</v>
      </c>
    </row>
    <row r="5" spans="1:17">
      <c r="A5" t="s">
        <v>107</v>
      </c>
      <c r="D5" t="s">
        <v>108</v>
      </c>
      <c r="E5" s="21">
        <v>0.4</v>
      </c>
      <c r="G5" t="s">
        <v>109</v>
      </c>
      <c r="H5" s="21">
        <v>0.4</v>
      </c>
      <c r="J5" t="s">
        <v>110</v>
      </c>
      <c r="K5" t="s">
        <v>105</v>
      </c>
      <c r="O5" s="23" t="s">
        <v>111</v>
      </c>
      <c r="P5" s="3" t="s">
        <v>112</v>
      </c>
      <c r="Q5" s="24">
        <v>0.4</v>
      </c>
    </row>
    <row r="6" spans="1:17">
      <c r="A6" t="s">
        <v>113</v>
      </c>
      <c r="D6" t="s">
        <v>114</v>
      </c>
      <c r="E6" s="21">
        <v>0.6</v>
      </c>
      <c r="G6" t="s">
        <v>115</v>
      </c>
      <c r="H6" s="21">
        <v>0.6</v>
      </c>
      <c r="J6" t="s">
        <v>116</v>
      </c>
      <c r="K6" t="s">
        <v>115</v>
      </c>
      <c r="O6" t="s">
        <v>117</v>
      </c>
      <c r="P6" s="3" t="s">
        <v>118</v>
      </c>
      <c r="Q6" s="24">
        <v>0.6</v>
      </c>
    </row>
    <row r="7" spans="1:17">
      <c r="D7" t="s">
        <v>119</v>
      </c>
      <c r="E7" s="21">
        <v>0.8</v>
      </c>
      <c r="G7" t="s">
        <v>120</v>
      </c>
      <c r="H7" s="21">
        <v>0.8</v>
      </c>
      <c r="J7" t="s">
        <v>121</v>
      </c>
      <c r="K7" t="s">
        <v>122</v>
      </c>
      <c r="O7" t="s">
        <v>123</v>
      </c>
      <c r="P7" s="3" t="s">
        <v>124</v>
      </c>
      <c r="Q7" s="24">
        <v>0.8</v>
      </c>
    </row>
    <row r="8" spans="1:17">
      <c r="D8" t="s">
        <v>125</v>
      </c>
      <c r="E8" s="21">
        <v>1</v>
      </c>
      <c r="G8" t="s">
        <v>126</v>
      </c>
      <c r="H8" s="21">
        <v>1</v>
      </c>
      <c r="J8" t="s">
        <v>127</v>
      </c>
      <c r="K8" t="s">
        <v>128</v>
      </c>
      <c r="O8" t="s">
        <v>129</v>
      </c>
      <c r="P8" s="3" t="s">
        <v>130</v>
      </c>
      <c r="Q8" s="24">
        <v>1</v>
      </c>
    </row>
    <row r="9" spans="1:17">
      <c r="J9" t="s">
        <v>131</v>
      </c>
      <c r="K9" t="s">
        <v>105</v>
      </c>
    </row>
    <row r="10" spans="1:17">
      <c r="J10" t="s">
        <v>132</v>
      </c>
      <c r="K10" t="s">
        <v>115</v>
      </c>
      <c r="O10" t="s">
        <v>133</v>
      </c>
    </row>
    <row r="11" spans="1:17">
      <c r="J11" t="s">
        <v>134</v>
      </c>
      <c r="K11" t="s">
        <v>115</v>
      </c>
      <c r="O11" t="s">
        <v>135</v>
      </c>
      <c r="P11" s="3" t="s">
        <v>106</v>
      </c>
      <c r="Q11" s="24">
        <v>0.2</v>
      </c>
    </row>
    <row r="12" spans="1:17" ht="30.75" customHeight="1">
      <c r="J12" t="s">
        <v>136</v>
      </c>
      <c r="K12" t="s">
        <v>122</v>
      </c>
      <c r="O12" s="23" t="s">
        <v>137</v>
      </c>
      <c r="P12" s="3" t="s">
        <v>112</v>
      </c>
      <c r="Q12" s="24">
        <v>0.4</v>
      </c>
    </row>
    <row r="13" spans="1:17" ht="28.9">
      <c r="J13" t="s">
        <v>138</v>
      </c>
      <c r="K13" t="s">
        <v>128</v>
      </c>
      <c r="O13" s="23" t="s">
        <v>139</v>
      </c>
      <c r="P13" s="3" t="s">
        <v>118</v>
      </c>
      <c r="Q13" s="24">
        <v>0.6</v>
      </c>
    </row>
    <row r="14" spans="1:17" ht="28.9">
      <c r="J14" t="s">
        <v>140</v>
      </c>
      <c r="K14" t="s">
        <v>115</v>
      </c>
      <c r="O14" s="23" t="s">
        <v>141</v>
      </c>
      <c r="P14" s="3" t="s">
        <v>124</v>
      </c>
      <c r="Q14" s="24">
        <v>0.8</v>
      </c>
    </row>
    <row r="15" spans="1:17" ht="28.9">
      <c r="J15" t="s">
        <v>142</v>
      </c>
      <c r="K15" t="s">
        <v>115</v>
      </c>
      <c r="O15" s="23" t="s">
        <v>143</v>
      </c>
      <c r="P15" s="3" t="s">
        <v>130</v>
      </c>
      <c r="Q15" s="24">
        <v>1</v>
      </c>
    </row>
    <row r="16" spans="1:17">
      <c r="J16" t="s">
        <v>144</v>
      </c>
      <c r="K16" t="s">
        <v>115</v>
      </c>
    </row>
    <row r="17" spans="10:17">
      <c r="J17" t="s">
        <v>145</v>
      </c>
      <c r="K17" t="s">
        <v>122</v>
      </c>
    </row>
    <row r="18" spans="10:17">
      <c r="J18" t="s">
        <v>146</v>
      </c>
      <c r="K18" t="s">
        <v>128</v>
      </c>
    </row>
    <row r="19" spans="10:17">
      <c r="J19" t="s">
        <v>147</v>
      </c>
      <c r="K19" t="s">
        <v>115</v>
      </c>
      <c r="P19" t="s">
        <v>148</v>
      </c>
    </row>
    <row r="20" spans="10:17">
      <c r="J20" t="s">
        <v>149</v>
      </c>
      <c r="K20" t="s">
        <v>115</v>
      </c>
      <c r="P20" t="s">
        <v>81</v>
      </c>
      <c r="Q20" s="21">
        <v>0.25</v>
      </c>
    </row>
    <row r="21" spans="10:17">
      <c r="J21" t="s">
        <v>150</v>
      </c>
      <c r="K21" t="s">
        <v>122</v>
      </c>
      <c r="P21" t="s">
        <v>151</v>
      </c>
      <c r="Q21" s="21">
        <v>0.15</v>
      </c>
    </row>
    <row r="22" spans="10:17">
      <c r="J22" t="s">
        <v>152</v>
      </c>
      <c r="K22" t="s">
        <v>122</v>
      </c>
      <c r="P22" t="s">
        <v>153</v>
      </c>
      <c r="Q22" s="21">
        <v>0.1</v>
      </c>
    </row>
    <row r="23" spans="10:17">
      <c r="J23" t="s">
        <v>154</v>
      </c>
      <c r="K23" t="s">
        <v>128</v>
      </c>
    </row>
    <row r="24" spans="10:17">
      <c r="J24" t="s">
        <v>155</v>
      </c>
      <c r="K24" t="s">
        <v>122</v>
      </c>
      <c r="P24" t="s">
        <v>156</v>
      </c>
    </row>
    <row r="25" spans="10:17">
      <c r="J25" t="s">
        <v>157</v>
      </c>
      <c r="K25" t="s">
        <v>122</v>
      </c>
      <c r="P25" t="s">
        <v>158</v>
      </c>
      <c r="Q25" s="21">
        <v>0.25</v>
      </c>
    </row>
    <row r="26" spans="10:17">
      <c r="J26" t="s">
        <v>159</v>
      </c>
      <c r="K26" t="s">
        <v>122</v>
      </c>
      <c r="P26" t="s">
        <v>82</v>
      </c>
      <c r="Q26" s="21">
        <v>0.15</v>
      </c>
    </row>
    <row r="27" spans="10:17">
      <c r="J27" t="s">
        <v>160</v>
      </c>
      <c r="K27" t="s">
        <v>122</v>
      </c>
    </row>
    <row r="28" spans="10:17">
      <c r="J28" t="s">
        <v>161</v>
      </c>
      <c r="K28" t="s">
        <v>128</v>
      </c>
    </row>
    <row r="29" spans="10:17">
      <c r="P29" t="s">
        <v>162</v>
      </c>
    </row>
    <row r="30" spans="10:17">
      <c r="P30" t="s">
        <v>83</v>
      </c>
    </row>
    <row r="31" spans="10:17">
      <c r="P31" t="s">
        <v>163</v>
      </c>
    </row>
    <row r="33" spans="16:16">
      <c r="P33" t="s">
        <v>164</v>
      </c>
    </row>
    <row r="34" spans="16:16">
      <c r="P34" t="s">
        <v>85</v>
      </c>
    </row>
    <row r="35" spans="16:16">
      <c r="P35" t="s">
        <v>165</v>
      </c>
    </row>
    <row r="37" spans="16:16">
      <c r="P37" t="s">
        <v>166</v>
      </c>
    </row>
    <row r="38" spans="16:16">
      <c r="P38" t="s">
        <v>86</v>
      </c>
    </row>
    <row r="39" spans="16:16">
      <c r="P39" t="s">
        <v>167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77"/>
  <sheetViews>
    <sheetView topLeftCell="B41" zoomScale="80" zoomScaleNormal="80" workbookViewId="0">
      <selection activeCell="E56" sqref="E56"/>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5" t="s">
        <v>168</v>
      </c>
      <c r="F2" s="75" t="s">
        <v>169</v>
      </c>
    </row>
    <row r="3" spans="1:12" ht="43.15">
      <c r="E3" s="74" t="s">
        <v>170</v>
      </c>
      <c r="F3" s="73" t="s">
        <v>171</v>
      </c>
    </row>
    <row r="4" spans="1:12" ht="43.15">
      <c r="E4" s="74" t="s">
        <v>172</v>
      </c>
      <c r="F4" s="73" t="s">
        <v>173</v>
      </c>
    </row>
    <row r="5" spans="1:12" ht="144">
      <c r="E5" s="74" t="s">
        <v>174</v>
      </c>
      <c r="F5" s="73" t="s">
        <v>175</v>
      </c>
    </row>
    <row r="6" spans="1:12" ht="43.15">
      <c r="E6" s="74" t="s">
        <v>176</v>
      </c>
      <c r="F6" s="73" t="s">
        <v>177</v>
      </c>
    </row>
    <row r="7" spans="1:12" ht="72">
      <c r="E7" s="74" t="s">
        <v>178</v>
      </c>
      <c r="F7" s="73" t="s">
        <v>179</v>
      </c>
    </row>
    <row r="8" spans="1:12" ht="57.6">
      <c r="E8" s="74" t="s">
        <v>180</v>
      </c>
      <c r="F8" s="73" t="s">
        <v>181</v>
      </c>
    </row>
    <row r="9" spans="1:12" ht="72">
      <c r="E9" s="74" t="s">
        <v>182</v>
      </c>
      <c r="F9" s="73" t="s">
        <v>183</v>
      </c>
    </row>
    <row r="11" spans="1:12">
      <c r="B11" s="278" t="s">
        <v>184</v>
      </c>
      <c r="C11" s="278"/>
      <c r="D11" s="278"/>
      <c r="E11" s="278"/>
      <c r="F11" s="278"/>
      <c r="G11" s="278"/>
      <c r="H11" s="278"/>
      <c r="I11" s="278"/>
      <c r="J11" s="278"/>
      <c r="K11" s="278"/>
      <c r="L11" s="278"/>
    </row>
    <row r="12" spans="1:12">
      <c r="B12" s="278"/>
      <c r="C12" s="278"/>
      <c r="D12" s="278"/>
      <c r="E12" s="278"/>
      <c r="F12" s="278"/>
      <c r="G12" s="278"/>
      <c r="H12" s="278"/>
      <c r="I12" s="278"/>
      <c r="J12" s="278"/>
      <c r="K12" s="278"/>
      <c r="L12" s="278"/>
    </row>
    <row r="13" spans="1:12" ht="23.45">
      <c r="B13" s="279" t="s">
        <v>185</v>
      </c>
      <c r="C13" s="279"/>
      <c r="D13" s="279"/>
      <c r="E13" s="279"/>
      <c r="F13" s="279"/>
      <c r="G13" s="279"/>
      <c r="H13" s="279"/>
      <c r="I13" s="279"/>
      <c r="J13" s="279"/>
      <c r="K13" s="279"/>
      <c r="L13" s="279"/>
    </row>
    <row r="15" spans="1:12" ht="28.9">
      <c r="A15" s="44" t="s">
        <v>186</v>
      </c>
      <c r="B15" s="45">
        <v>1</v>
      </c>
      <c r="C15" s="264" t="s">
        <v>187</v>
      </c>
      <c r="D15" s="265"/>
      <c r="E15" s="265"/>
      <c r="F15" s="265"/>
      <c r="G15" s="265"/>
      <c r="H15" s="265"/>
      <c r="I15" s="265"/>
      <c r="J15" s="265"/>
      <c r="K15" s="265"/>
      <c r="L15" s="265"/>
    </row>
    <row r="16" spans="1:12" ht="18.600000000000001" thickBot="1">
      <c r="C16" s="256"/>
      <c r="D16" s="257"/>
      <c r="E16" s="257"/>
      <c r="F16" s="257"/>
      <c r="G16" s="257"/>
      <c r="H16" s="257"/>
      <c r="I16" s="257"/>
      <c r="J16" s="257"/>
      <c r="K16" s="257"/>
      <c r="L16" s="257"/>
    </row>
    <row r="17" spans="1:12" ht="18.600000000000001" thickBot="1">
      <c r="B17" s="280" t="s">
        <v>188</v>
      </c>
      <c r="C17" s="281"/>
      <c r="D17" s="281"/>
      <c r="E17" s="281"/>
      <c r="F17" s="282"/>
      <c r="G17" s="46"/>
      <c r="H17" s="280" t="s">
        <v>189</v>
      </c>
      <c r="I17" s="283"/>
      <c r="J17" s="283"/>
      <c r="K17" s="283"/>
      <c r="L17" s="284"/>
    </row>
    <row r="18" spans="1:12" ht="23.45">
      <c r="B18" s="47" t="s">
        <v>190</v>
      </c>
      <c r="C18" s="270" t="s">
        <v>53</v>
      </c>
      <c r="D18" s="271"/>
      <c r="E18" s="271"/>
      <c r="F18" s="272"/>
      <c r="G18" s="46"/>
      <c r="H18" s="47" t="s">
        <v>190</v>
      </c>
      <c r="I18" s="273" t="s">
        <v>53</v>
      </c>
      <c r="J18" s="273"/>
      <c r="K18" s="273"/>
      <c r="L18" s="274"/>
    </row>
    <row r="19" spans="1:12" ht="18">
      <c r="B19" s="48">
        <v>100</v>
      </c>
      <c r="C19" s="49" t="s">
        <v>125</v>
      </c>
      <c r="D19" s="275" t="s">
        <v>191</v>
      </c>
      <c r="E19" s="276"/>
      <c r="F19" s="277"/>
      <c r="G19" s="50"/>
      <c r="H19" s="48">
        <v>100</v>
      </c>
      <c r="I19" s="49" t="s">
        <v>192</v>
      </c>
      <c r="J19" s="275" t="s">
        <v>193</v>
      </c>
      <c r="K19" s="276"/>
      <c r="L19" s="277"/>
    </row>
    <row r="20" spans="1:12" ht="18">
      <c r="B20" s="48">
        <v>80</v>
      </c>
      <c r="C20" s="51" t="s">
        <v>119</v>
      </c>
      <c r="D20" s="258" t="s">
        <v>194</v>
      </c>
      <c r="E20" s="259"/>
      <c r="F20" s="260"/>
      <c r="G20" s="50"/>
      <c r="H20" s="48">
        <v>80</v>
      </c>
      <c r="I20" s="51" t="s">
        <v>195</v>
      </c>
      <c r="J20" s="258" t="s">
        <v>196</v>
      </c>
      <c r="K20" s="259"/>
      <c r="L20" s="260"/>
    </row>
    <row r="21" spans="1:12" ht="18">
      <c r="B21" s="48">
        <v>60</v>
      </c>
      <c r="C21" s="52" t="s">
        <v>114</v>
      </c>
      <c r="D21" s="258" t="s">
        <v>197</v>
      </c>
      <c r="E21" s="259"/>
      <c r="F21" s="260"/>
      <c r="G21" s="50"/>
      <c r="H21" s="48">
        <v>60</v>
      </c>
      <c r="I21" s="52" t="s">
        <v>198</v>
      </c>
      <c r="J21" s="258" t="s">
        <v>199</v>
      </c>
      <c r="K21" s="259"/>
      <c r="L21" s="260"/>
    </row>
    <row r="22" spans="1:12" ht="18">
      <c r="B22" s="48">
        <v>40</v>
      </c>
      <c r="C22" s="53" t="s">
        <v>108</v>
      </c>
      <c r="D22" s="258" t="s">
        <v>200</v>
      </c>
      <c r="E22" s="259"/>
      <c r="F22" s="260"/>
      <c r="G22" s="50"/>
      <c r="H22" s="48">
        <v>40</v>
      </c>
      <c r="I22" s="53" t="s">
        <v>201</v>
      </c>
      <c r="J22" s="258" t="s">
        <v>202</v>
      </c>
      <c r="K22" s="259"/>
      <c r="L22" s="260"/>
    </row>
    <row r="23" spans="1:12" ht="18.600000000000001" thickBot="1">
      <c r="B23" s="54">
        <v>20</v>
      </c>
      <c r="C23" s="55" t="s">
        <v>102</v>
      </c>
      <c r="D23" s="261" t="s">
        <v>203</v>
      </c>
      <c r="E23" s="262"/>
      <c r="F23" s="263"/>
      <c r="G23" s="50"/>
      <c r="H23" s="54">
        <v>20</v>
      </c>
      <c r="I23" s="55" t="s">
        <v>204</v>
      </c>
      <c r="J23" s="261" t="s">
        <v>205</v>
      </c>
      <c r="K23" s="262"/>
      <c r="L23" s="263"/>
    </row>
    <row r="24" spans="1:12">
      <c r="B24" s="46" t="s">
        <v>206</v>
      </c>
      <c r="C24" s="46"/>
      <c r="D24" s="46"/>
      <c r="E24" s="46"/>
      <c r="F24" s="46"/>
      <c r="G24" s="46"/>
      <c r="H24" s="46" t="s">
        <v>206</v>
      </c>
      <c r="I24" s="46"/>
      <c r="J24" s="46"/>
      <c r="K24" s="46"/>
      <c r="L24" s="46"/>
    </row>
    <row r="27" spans="1:12" ht="28.9">
      <c r="A27" s="44" t="s">
        <v>186</v>
      </c>
      <c r="B27" s="45">
        <v>2</v>
      </c>
      <c r="C27" s="264" t="s">
        <v>99</v>
      </c>
      <c r="D27" s="265"/>
      <c r="E27" s="265"/>
      <c r="F27" s="265"/>
      <c r="G27" s="265"/>
      <c r="H27" s="265"/>
      <c r="I27" s="265"/>
      <c r="J27" s="265"/>
      <c r="K27" s="265"/>
      <c r="L27" s="265"/>
    </row>
    <row r="28" spans="1:12">
      <c r="B28" s="46"/>
      <c r="C28" s="46"/>
      <c r="D28" s="46"/>
      <c r="E28" s="46"/>
      <c r="F28" s="46"/>
      <c r="G28" s="46"/>
      <c r="H28" s="46"/>
      <c r="I28" s="46"/>
      <c r="J28" s="46"/>
      <c r="K28" s="56"/>
      <c r="L28" s="56"/>
    </row>
    <row r="29" spans="1:12" ht="18">
      <c r="B29" s="266" t="s">
        <v>207</v>
      </c>
      <c r="C29" s="267"/>
      <c r="D29" s="267"/>
      <c r="E29" s="267"/>
      <c r="F29" s="267"/>
      <c r="G29" s="267"/>
      <c r="H29" s="267"/>
      <c r="I29" s="267"/>
      <c r="J29" s="267"/>
      <c r="K29" s="268"/>
      <c r="L29" s="56"/>
    </row>
    <row r="30" spans="1:12" ht="17.45">
      <c r="B30" s="269" t="s">
        <v>208</v>
      </c>
      <c r="C30" s="269"/>
      <c r="D30" s="269" t="s">
        <v>209</v>
      </c>
      <c r="E30" s="269"/>
      <c r="F30" s="269" t="s">
        <v>107</v>
      </c>
      <c r="G30" s="269"/>
      <c r="H30" s="269"/>
      <c r="I30" s="269"/>
      <c r="J30" s="269"/>
      <c r="K30" s="269"/>
    </row>
    <row r="31" spans="1:12" ht="18">
      <c r="B31" s="57">
        <v>100</v>
      </c>
      <c r="C31" s="58" t="s">
        <v>130</v>
      </c>
      <c r="D31" s="255" t="s">
        <v>210</v>
      </c>
      <c r="E31" s="255"/>
      <c r="F31" s="255" t="s">
        <v>143</v>
      </c>
      <c r="G31" s="255"/>
      <c r="H31" s="255"/>
      <c r="I31" s="255"/>
      <c r="J31" s="255"/>
      <c r="K31" s="255"/>
    </row>
    <row r="32" spans="1:12" ht="18">
      <c r="B32" s="57">
        <v>80</v>
      </c>
      <c r="C32" s="59" t="s">
        <v>124</v>
      </c>
      <c r="D32" s="255" t="s">
        <v>211</v>
      </c>
      <c r="E32" s="255"/>
      <c r="F32" s="255" t="s">
        <v>212</v>
      </c>
      <c r="G32" s="255"/>
      <c r="H32" s="255"/>
      <c r="I32" s="255"/>
      <c r="J32" s="255"/>
      <c r="K32" s="255"/>
    </row>
    <row r="33" spans="1:26" ht="18">
      <c r="B33" s="57">
        <v>60</v>
      </c>
      <c r="C33" s="60" t="s">
        <v>118</v>
      </c>
      <c r="D33" s="255" t="s">
        <v>213</v>
      </c>
      <c r="E33" s="255"/>
      <c r="F33" s="255" t="s">
        <v>214</v>
      </c>
      <c r="G33" s="255"/>
      <c r="H33" s="255"/>
      <c r="I33" s="255"/>
      <c r="J33" s="255"/>
      <c r="K33" s="255"/>
    </row>
    <row r="34" spans="1:26" ht="18">
      <c r="B34" s="57">
        <v>40</v>
      </c>
      <c r="C34" s="61" t="s">
        <v>112</v>
      </c>
      <c r="D34" s="255" t="s">
        <v>215</v>
      </c>
      <c r="E34" s="255"/>
      <c r="F34" s="255" t="s">
        <v>216</v>
      </c>
      <c r="G34" s="255"/>
      <c r="H34" s="255"/>
      <c r="I34" s="255"/>
      <c r="J34" s="255"/>
      <c r="K34" s="255"/>
    </row>
    <row r="35" spans="1:26" ht="18">
      <c r="B35" s="57">
        <v>20</v>
      </c>
      <c r="C35" s="62" t="s">
        <v>106</v>
      </c>
      <c r="D35" s="255" t="s">
        <v>217</v>
      </c>
      <c r="E35" s="255"/>
      <c r="F35" s="255" t="s">
        <v>135</v>
      </c>
      <c r="G35" s="255"/>
      <c r="H35" s="255"/>
      <c r="I35" s="255"/>
      <c r="J35" s="255"/>
      <c r="K35" s="255"/>
    </row>
    <row r="38" spans="1:26" ht="28.9">
      <c r="A38" s="44" t="s">
        <v>186</v>
      </c>
      <c r="B38" s="45"/>
      <c r="C38" s="256" t="s">
        <v>218</v>
      </c>
      <c r="D38" s="257"/>
      <c r="E38" s="257"/>
      <c r="F38" s="257"/>
      <c r="G38" s="257"/>
      <c r="H38" s="257"/>
      <c r="I38" s="257"/>
      <c r="J38" s="257"/>
      <c r="K38" s="257"/>
      <c r="L38" s="257"/>
      <c r="X38" s="5"/>
      <c r="Y38" s="63"/>
    </row>
    <row r="39" spans="1:26">
      <c r="X39" s="5"/>
      <c r="Y39" s="63"/>
    </row>
    <row r="40" spans="1:26" ht="151.15" thickBot="1">
      <c r="B40" s="64" t="s">
        <v>219</v>
      </c>
      <c r="C40" s="65" t="s">
        <v>220</v>
      </c>
      <c r="D40" s="65" t="s">
        <v>221</v>
      </c>
      <c r="E40" s="64" t="s">
        <v>222</v>
      </c>
      <c r="F40" s="64" t="s">
        <v>223</v>
      </c>
      <c r="G40" s="64" t="s">
        <v>224</v>
      </c>
      <c r="H40" s="64" t="s">
        <v>225</v>
      </c>
      <c r="I40" s="64" t="s">
        <v>226</v>
      </c>
      <c r="J40" s="64" t="s">
        <v>227</v>
      </c>
      <c r="K40" s="64" t="s">
        <v>228</v>
      </c>
      <c r="L40" s="64" t="s">
        <v>229</v>
      </c>
      <c r="M40" s="64" t="s">
        <v>230</v>
      </c>
      <c r="N40" s="64" t="s">
        <v>231</v>
      </c>
      <c r="O40" s="64" t="s">
        <v>232</v>
      </c>
      <c r="P40" s="64" t="s">
        <v>233</v>
      </c>
      <c r="Q40" s="64" t="s">
        <v>234</v>
      </c>
      <c r="R40" s="64" t="s">
        <v>235</v>
      </c>
      <c r="S40" s="64" t="s">
        <v>236</v>
      </c>
      <c r="T40" s="64" t="s">
        <v>237</v>
      </c>
      <c r="U40" s="64" t="s">
        <v>238</v>
      </c>
      <c r="V40" s="64" t="s">
        <v>239</v>
      </c>
      <c r="W40" s="64" t="s">
        <v>240</v>
      </c>
      <c r="X40" s="66" t="s">
        <v>241</v>
      </c>
      <c r="Y40" s="67" t="s">
        <v>242</v>
      </c>
      <c r="Z40" s="67" t="s">
        <v>242</v>
      </c>
    </row>
    <row r="41" spans="1:26" ht="15">
      <c r="B41" s="68"/>
      <c r="C41" s="69"/>
      <c r="D41" s="69"/>
      <c r="E41" s="68"/>
      <c r="F41" s="68"/>
      <c r="G41" s="68"/>
      <c r="H41" s="68"/>
      <c r="I41" s="68"/>
      <c r="J41" s="68"/>
      <c r="K41" s="68"/>
      <c r="L41" s="68"/>
      <c r="M41" s="68"/>
      <c r="N41" s="68"/>
      <c r="O41" s="68"/>
      <c r="P41" s="68"/>
      <c r="Q41" s="68"/>
      <c r="R41" s="68"/>
      <c r="S41" s="68"/>
      <c r="T41" s="68"/>
      <c r="U41" s="68"/>
      <c r="V41" s="68"/>
      <c r="W41" s="68"/>
      <c r="X41" s="70">
        <f>COUNTIF(E41:W41,"SI")</f>
        <v>0</v>
      </c>
      <c r="Y41" s="71" t="str">
        <f>IF(OR(T41="SI",X41&gt;11),"100",IF(X41&gt;5,"80",IF(X41&gt;0,"60","")))</f>
        <v/>
      </c>
      <c r="Z41" s="72" t="str">
        <f>IF(OR(T41="SI",X41&gt;11),"CATASTRÓFICO",IF(X41&gt;5,"MAYOR",IF(X41&gt;0,"MODERADO","")))</f>
        <v/>
      </c>
    </row>
    <row r="45" spans="1:26" ht="23.45">
      <c r="A45" s="250" t="s">
        <v>243</v>
      </c>
      <c r="B45" s="250"/>
      <c r="C45" s="250"/>
      <c r="D45" s="250"/>
      <c r="E45" s="250"/>
      <c r="F45" s="250"/>
      <c r="G45" s="250"/>
      <c r="H45" s="250"/>
      <c r="I45" s="250"/>
      <c r="J45" s="250"/>
    </row>
    <row r="46" spans="1:26">
      <c r="C46" s="22"/>
      <c r="D46" s="5"/>
      <c r="E46" s="5"/>
      <c r="F46" s="5"/>
      <c r="G46" s="5"/>
      <c r="H46" s="5"/>
    </row>
    <row r="47" spans="1:26" ht="15.6">
      <c r="B47" s="242" t="s">
        <v>187</v>
      </c>
      <c r="C47" s="85" t="s">
        <v>125</v>
      </c>
      <c r="D47" s="88"/>
      <c r="E47" s="99"/>
      <c r="F47" s="89"/>
      <c r="G47" s="99"/>
      <c r="H47" s="90"/>
      <c r="J47" s="253" t="s">
        <v>244</v>
      </c>
    </row>
    <row r="48" spans="1:26" ht="15.6">
      <c r="B48" s="242"/>
      <c r="C48" s="86">
        <v>1</v>
      </c>
      <c r="D48" s="91"/>
      <c r="E48" s="100"/>
      <c r="F48" s="84"/>
      <c r="G48" s="100"/>
      <c r="H48" s="92"/>
      <c r="J48" s="254"/>
    </row>
    <row r="49" spans="2:10" ht="15.6">
      <c r="B49" s="242"/>
      <c r="C49" s="85" t="s">
        <v>119</v>
      </c>
      <c r="D49" s="105"/>
      <c r="E49" s="106"/>
      <c r="F49" s="89"/>
      <c r="G49" s="99"/>
      <c r="H49" s="90"/>
      <c r="J49" s="243" t="s">
        <v>128</v>
      </c>
    </row>
    <row r="50" spans="2:10" ht="15.6">
      <c r="B50" s="242"/>
      <c r="C50" s="86">
        <v>0.8</v>
      </c>
      <c r="D50" s="107"/>
      <c r="E50" s="108"/>
      <c r="F50" s="97"/>
      <c r="G50" s="104"/>
      <c r="H50" s="98"/>
      <c r="J50" s="244"/>
    </row>
    <row r="51" spans="2:10" ht="15.6">
      <c r="B51" s="242"/>
      <c r="C51" s="85" t="s">
        <v>114</v>
      </c>
      <c r="D51" s="93"/>
      <c r="E51" s="101"/>
      <c r="F51" s="83"/>
      <c r="G51" s="100"/>
      <c r="H51" s="92"/>
      <c r="J51" s="245" t="s">
        <v>122</v>
      </c>
    </row>
    <row r="52" spans="2:10" ht="15.6">
      <c r="B52" s="242"/>
      <c r="C52" s="86">
        <v>0.6</v>
      </c>
      <c r="D52" s="93"/>
      <c r="E52" s="101"/>
      <c r="F52" s="83"/>
      <c r="G52" s="100"/>
      <c r="H52" s="92"/>
      <c r="J52" s="246"/>
    </row>
    <row r="53" spans="2:10" ht="15.6">
      <c r="B53" s="242"/>
      <c r="C53" s="85" t="s">
        <v>108</v>
      </c>
      <c r="D53" s="109"/>
      <c r="E53" s="106"/>
      <c r="F53" s="110"/>
      <c r="G53" s="99"/>
      <c r="H53" s="90"/>
      <c r="J53" s="247" t="s">
        <v>115</v>
      </c>
    </row>
    <row r="54" spans="2:10" ht="15.6">
      <c r="B54" s="242"/>
      <c r="C54" s="86">
        <v>0.4</v>
      </c>
      <c r="D54" s="95"/>
      <c r="E54" s="108"/>
      <c r="F54" s="96"/>
      <c r="G54" s="104"/>
      <c r="H54" s="98"/>
      <c r="J54" s="248"/>
    </row>
    <row r="55" spans="2:10" ht="15.6">
      <c r="B55" s="242"/>
      <c r="C55" s="87" t="s">
        <v>102</v>
      </c>
      <c r="D55" s="94"/>
      <c r="E55" s="102"/>
      <c r="F55" s="83"/>
      <c r="G55" s="100"/>
      <c r="H55" s="92"/>
      <c r="J55" s="251" t="s">
        <v>105</v>
      </c>
    </row>
    <row r="56" spans="2:10" ht="15.6">
      <c r="B56" s="242"/>
      <c r="C56" s="86">
        <v>0.2</v>
      </c>
      <c r="D56" s="95"/>
      <c r="E56" s="103"/>
      <c r="F56" s="96"/>
      <c r="G56" s="104"/>
      <c r="H56" s="98"/>
      <c r="J56" s="252"/>
    </row>
    <row r="57" spans="2:10" ht="17.45">
      <c r="D57" s="76" t="s">
        <v>106</v>
      </c>
      <c r="E57" s="80" t="s">
        <v>112</v>
      </c>
      <c r="F57" s="80" t="s">
        <v>118</v>
      </c>
      <c r="G57" s="82" t="s">
        <v>124</v>
      </c>
      <c r="H57" s="77" t="s">
        <v>130</v>
      </c>
    </row>
    <row r="58" spans="2:10">
      <c r="D58" s="78">
        <v>0.2</v>
      </c>
      <c r="E58" s="81">
        <v>0.4</v>
      </c>
      <c r="F58" s="81">
        <v>0.6</v>
      </c>
      <c r="G58" s="81">
        <v>0.8</v>
      </c>
      <c r="H58" s="79">
        <v>1</v>
      </c>
    </row>
    <row r="59" spans="2:10" ht="23.45">
      <c r="D59" s="249" t="s">
        <v>99</v>
      </c>
      <c r="E59" s="249"/>
      <c r="F59" s="249"/>
      <c r="G59" s="249"/>
      <c r="H59" s="249"/>
    </row>
    <row r="63" spans="2:10">
      <c r="D63" s="240" t="s">
        <v>245</v>
      </c>
      <c r="E63" s="240"/>
      <c r="F63" s="240"/>
    </row>
    <row r="64" spans="2:10">
      <c r="D64" s="114" t="s">
        <v>246</v>
      </c>
      <c r="E64" s="114" t="s">
        <v>247</v>
      </c>
      <c r="F64" s="114" t="s">
        <v>248</v>
      </c>
    </row>
    <row r="65" spans="4:6" ht="86.45">
      <c r="D65" s="113" t="s">
        <v>249</v>
      </c>
      <c r="E65" s="73" t="s">
        <v>250</v>
      </c>
      <c r="F65" s="73" t="s">
        <v>251</v>
      </c>
    </row>
    <row r="66" spans="4:6" ht="57.6">
      <c r="D66" s="113" t="s">
        <v>252</v>
      </c>
      <c r="E66" s="73" t="s">
        <v>253</v>
      </c>
      <c r="F66" s="113" t="s">
        <v>254</v>
      </c>
    </row>
    <row r="67" spans="4:6" ht="57.6">
      <c r="D67" s="113" t="s">
        <v>255</v>
      </c>
      <c r="E67" s="113" t="s">
        <v>256</v>
      </c>
      <c r="F67" s="113" t="s">
        <v>257</v>
      </c>
    </row>
    <row r="69" spans="4:6" ht="30" customHeight="1">
      <c r="D69" s="74" t="s">
        <v>258</v>
      </c>
      <c r="E69" s="241" t="s">
        <v>259</v>
      </c>
      <c r="F69" s="241"/>
    </row>
    <row r="70" spans="4:6" ht="30" customHeight="1">
      <c r="D70" s="74" t="s">
        <v>260</v>
      </c>
      <c r="E70" s="241" t="s">
        <v>261</v>
      </c>
      <c r="F70" s="241"/>
    </row>
    <row r="73" spans="4:6">
      <c r="E73" s="115" t="s">
        <v>244</v>
      </c>
      <c r="F73" s="115" t="s">
        <v>262</v>
      </c>
    </row>
    <row r="74" spans="4:6" ht="28.9">
      <c r="E74" s="116" t="s">
        <v>263</v>
      </c>
      <c r="F74" s="117" t="s">
        <v>264</v>
      </c>
    </row>
    <row r="75" spans="4:6" ht="28.9">
      <c r="E75" s="118" t="s">
        <v>265</v>
      </c>
      <c r="F75" s="117" t="s">
        <v>266</v>
      </c>
    </row>
    <row r="76" spans="4:6" ht="28.9">
      <c r="E76" s="119" t="s">
        <v>119</v>
      </c>
      <c r="F76" s="117" t="s">
        <v>266</v>
      </c>
    </row>
    <row r="77" spans="4:6" ht="28.9">
      <c r="E77" s="120" t="s">
        <v>267</v>
      </c>
      <c r="F77" s="117" t="s">
        <v>266</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Props1.xml><?xml version="1.0" encoding="utf-8"?>
<ds:datastoreItem xmlns:ds="http://schemas.openxmlformats.org/officeDocument/2006/customXml" ds:itemID="{D23B3FB3-E3AE-4EC1-A4D5-C95A5E8E5D51}"/>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Anyela Viviana Buitrago Amarillo</cp:lastModifiedBy>
  <cp:revision/>
  <dcterms:created xsi:type="dcterms:W3CDTF">2021-05-10T15:52:34Z</dcterms:created>
  <dcterms:modified xsi:type="dcterms:W3CDTF">2026-05-28T19:53:56Z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14959700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