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user\Documents\carpeta sin título\Documents\IDIPRON\Evidencias contrato César Diaz\Evidencias febrero\Formulación de Riesgos Fiscales AÑO 2026\"/>
    </mc:Choice>
  </mc:AlternateContent>
  <xr:revisionPtr revIDLastSave="52" documentId="13_ncr:1_{BEB8DDDC-6D8B-4752-BD5B-638ADA0847C8}" xr6:coauthVersionLast="47" xr6:coauthVersionMax="47" xr10:uidLastSave="{0E1DAB7A-A137-4FFB-81B2-FB3058CC4799}"/>
  <bookViews>
    <workbookView xWindow="-108" yWindow="-108" windowWidth="23256" windowHeight="12456" tabRatio="789" firstSheet="3" activeTab="3" xr2:uid="{E9951750-6718-4E65-99C4-7D8C6E70D595}"/>
  </bookViews>
  <sheets>
    <sheet name="CONTROL DE CAMBIOS" sheetId="11" r:id="rId1"/>
    <sheet name="Riesgos Fiscal #1" sheetId="7" r:id="rId2"/>
    <sheet name="Riesgos Fiscal #2" sheetId="9" r:id="rId3"/>
    <sheet name="Riesgos Fiscal #3" sheetId="10" r:id="rId4"/>
    <sheet name="Datos" sheetId="5" r:id="rId5"/>
    <sheet name="Instructivo" sheetId="4" r:id="rId6"/>
  </sheets>
  <definedNames>
    <definedName name="_xlnm.Print_Area" localSheetId="1">'Riesgos Fiscal #1'!$A$1:$BB$21</definedName>
    <definedName name="_xlnm.Print_Area" localSheetId="2">'Riesgos Fiscal #2'!$A$1:$BB$19</definedName>
    <definedName name="_xlnm.Print_Area" localSheetId="3">'Riesgos Fiscal #3'!$A$1:$BB$19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7" l="1"/>
  <c r="AF18" i="7"/>
  <c r="K17" i="10"/>
  <c r="K17" i="9"/>
  <c r="AF17" i="9"/>
  <c r="AF19" i="7"/>
  <c r="K17" i="7"/>
  <c r="AF17" i="10" l="1"/>
  <c r="AA17" i="10"/>
  <c r="X17" i="10"/>
  <c r="L17" i="10"/>
  <c r="H17" i="10"/>
  <c r="I17" i="10" s="1"/>
  <c r="AA17" i="9"/>
  <c r="X17" i="9"/>
  <c r="L17" i="9"/>
  <c r="M17" i="9" s="1"/>
  <c r="H17" i="9"/>
  <c r="I17" i="9" s="1"/>
  <c r="AI17" i="10" l="1"/>
  <c r="M17" i="10"/>
  <c r="AK17" i="10" s="1"/>
  <c r="N17" i="10"/>
  <c r="O17" i="10" s="1"/>
  <c r="AG17" i="10"/>
  <c r="AH17" i="10" s="1"/>
  <c r="AI17" i="9"/>
  <c r="AG17" i="9"/>
  <c r="AH17" i="9" s="1"/>
  <c r="N17" i="9"/>
  <c r="O17" i="9" s="1"/>
  <c r="AK17" i="9"/>
  <c r="AJ17" i="9" s="1"/>
  <c r="AJ17" i="10" l="1"/>
  <c r="AL17" i="10" s="1"/>
  <c r="AM17" i="10" s="1"/>
  <c r="AL17" i="9"/>
  <c r="AM17" i="9" s="1"/>
  <c r="AA19" i="7" l="1"/>
  <c r="X19" i="7"/>
  <c r="AA18" i="7"/>
  <c r="X18" i="7"/>
  <c r="AA17" i="7"/>
  <c r="L17" i="7" l="1"/>
  <c r="M17" i="7" s="1"/>
  <c r="X17" i="7"/>
  <c r="H17" i="7"/>
  <c r="I17" i="7" s="1"/>
  <c r="AI17" i="7" s="1"/>
  <c r="X41" i="4"/>
  <c r="Z41" i="4" s="1"/>
  <c r="AG17" i="7" l="1"/>
  <c r="N17" i="7"/>
  <c r="O17" i="7" s="1"/>
  <c r="AK17" i="7"/>
  <c r="AJ17" i="7" s="1"/>
  <c r="Y41" i="4"/>
  <c r="AK18" i="7" l="1"/>
  <c r="AH17" i="7"/>
  <c r="AL17" i="7" s="1"/>
  <c r="AM17" i="7" s="1"/>
  <c r="AG18" i="7"/>
  <c r="AK19" i="7" l="1"/>
  <c r="AJ18" i="7"/>
  <c r="AH18" i="7"/>
  <c r="AI18" i="7"/>
  <c r="AG19" i="7" s="1"/>
  <c r="AL18" i="7" l="1"/>
  <c r="AM18" i="7" s="1"/>
  <c r="AJ19" i="7"/>
  <c r="AI19" i="7"/>
  <c r="AH19" i="7"/>
  <c r="AL19" i="7" l="1"/>
  <c r="AM19"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indexed="81"/>
            <rFont val="Tahoma"/>
            <family val="2"/>
          </rPr>
          <t>ACEPTAR EL RIESGO
REDUCIR EL RIESGO
EVITAR EL RIESGO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0757EFD-52E5-47E0-B618-FF7DEB60C42C}">
      <text>
        <r>
          <rPr>
            <b/>
            <sz val="9"/>
            <color indexed="81"/>
            <rFont val="Tahoma"/>
            <family val="2"/>
          </rPr>
          <t>ACEPTAR EL RIESGO
REDUCIR EL RIESGO
EVITAR EL RIESGO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468C8F3C-B7B2-4249-90F7-F8CEB6D26360}">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<sst xmlns="http://schemas.openxmlformats.org/spreadsheetml/2006/main" count="573" uniqueCount="320">
  <si>
    <t>CONTROL DE CAMBIOS</t>
  </si>
  <si>
    <t>A continuación se presentan los cambios realizados de los riesgos en el p roceso</t>
  </si>
  <si>
    <t xml:space="preserve">FECHA </t>
  </si>
  <si>
    <t>CAMBIO REALIZADO</t>
  </si>
  <si>
    <t>Riesgo 1: Se modifica la fecha de la acción de fortalecimiento</t>
  </si>
  <si>
    <t>Riesgo 2: Se modifica la fecha de la acción de fortalecimiento</t>
  </si>
  <si>
    <t>Riesgo 3: Se mantiene vigente, no requiere ajustes</t>
  </si>
  <si>
    <t>Se podrán incluir más filas de acuerdo a la cambios realizados</t>
  </si>
  <si>
    <t xml:space="preserve">DIRECCIONAMIENTO ESTRATÉGICO </t>
  </si>
  <si>
    <t>CÓDIGO</t>
  </si>
  <si>
    <t>E-DES-FT-015</t>
  </si>
  <si>
    <t>VERSIÓN</t>
  </si>
  <si>
    <t>12</t>
  </si>
  <si>
    <t>MAPA DE RIESGOS DE GESTIÓN Y RIESGOS FISCALES</t>
  </si>
  <si>
    <t>PÁGINA</t>
  </si>
  <si>
    <t>1 DE 3</t>
  </si>
  <si>
    <t>VIGENTE DESDE</t>
  </si>
  <si>
    <t>Proceso</t>
  </si>
  <si>
    <t>Prestación de los Servicios Sociales en el marco del Modelo Pedagógico Institucional</t>
  </si>
  <si>
    <t>Objetivo del Proceso</t>
  </si>
  <si>
    <t>Prestar los servicios sociales desde un modelo pedagógico basado en los principios de afecto, alegría y libertad a los niños, niñas, adolescentes y jóvenes en habitabilidad en calle y en riesgo de habitarla, vulnerabilidad, fragilidad social, victimas y en riesgo de explotación sexual comercial o en conflicto con la ley en la Ciudad, implementando estrategias, programas y modelos orientados a desarrollo de capacidades y generación de oportunidades contribuyendo en la construcción de su proyecto y sentido de vida</t>
  </si>
  <si>
    <t>Alcance</t>
  </si>
  <si>
    <t>Inicia con las acciones territoriales que permitan la atención y vinculación de los NNAJ pertenecientes a los grupos etarios y poblacionales sujetos de la atención institucional y termina con su desvinculación o egreso</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</si>
  <si>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</si>
  <si>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</si>
  <si>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</si>
  <si>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</si>
  <si>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</si>
  <si>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</si>
  <si>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</si>
  <si>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</si>
  <si>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</si>
  <si>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</si>
  <si>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</si>
  <si>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</si>
  <si>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</si>
  <si>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</si>
  <si>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</si>
  <si>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</si>
  <si>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</si>
  <si>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</si>
  <si>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</si>
  <si>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</si>
  <si>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</si>
  <si>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</si>
  <si>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</si>
  <si>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</si>
  <si>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</si>
  <si>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</si>
  <si>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</si>
  <si>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</si>
  <si>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</si>
  <si>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</si>
  <si>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</si>
  <si>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</si>
  <si>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</si>
  <si>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</si>
  <si>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</si>
  <si>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</si>
  <si>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</si>
  <si>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</si>
  <si>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</si>
  <si>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</si>
  <si>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</si>
  <si>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</si>
  <si>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</si>
  <si>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</si>
  <si>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</si>
  <si>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</si>
  <si>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</si>
  <si>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</si>
  <si>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</si>
  <si>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</si>
  <si>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</si>
  <si>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 xml:space="preserve">Falta de ubicación en físico de las planillas de los jóvenes con modalidad estimulo de Corresponsabilidad bajo el enfoque - formativo 4x2 estipulado en el modelo pedagógico de IDIPRON, de la estrategia de cultura ciudadana. 
Hacer una mala práctica en el ejercicio de verificación y aprobación en el aplicativo SIMI.  </t>
  </si>
  <si>
    <t>Falta de conocimiento del procedimiento CONCESIÓN DE ESTIMULOS DE
CORRESPONSABILIDAD M-PSS-PR-006</t>
  </si>
  <si>
    <t xml:space="preserve">Posibilidad de efecto dañoso sobre recursos públicos por pagos realizados por estimulo de corresponsabilidad a jóvenes que no cumplen los requisitos de asistencia a las actividades teórico-practicas, a causa de la omisión en la aplicación del procedimiento concesión de estímulo de corresponsabilidad </t>
  </si>
  <si>
    <t>Afectación Menor o igual a 700 SMLMV</t>
  </si>
  <si>
    <t xml:space="preserve">Funcionarios/as o contratista de las Unidades de Protección Integral    UPIS,  equipo ECEC y estrategias de la Gerencia de Inserción Socioeconómica. </t>
  </si>
  <si>
    <t>Diario - Semanal</t>
  </si>
  <si>
    <t xml:space="preserve">Cotejar semanalmente  el cargue de las planillas de asistencia en el aplicativo SIMI con las planillas en físico para constatar la veracidad de los datos. 
</t>
  </si>
  <si>
    <t>Se registran en el SIMI las asistencias diarias de los/as jóvenes beneficiarios/as de la estrategia de cultura ciudadana, convocados/as a las actividades teórico-practicas bajo la modalidad de estímulos de Corresponsabilidad, las cuales se revisan con las planillas en físico para contrastar la veracidad de los datos.</t>
  </si>
  <si>
    <t xml:space="preserve">SIMI remite correo semanal con la base de datos para la revisión del Enfoque pedagógico-formativo 4x2 al equipo ECEC, quienes consolidan y remite la información a las UPIS y estrategia de cultura ciudadana, junto con las alertas; para la verificación de la información.
</t>
  </si>
  <si>
    <t>Base semanal remitida por SIMI, para la consolidación y envío a las UPIS y convenios para la verificación del Enfoque pedagógico-formativo 4x2.</t>
  </si>
  <si>
    <t>Preventivo</t>
  </si>
  <si>
    <t>Manual</t>
  </si>
  <si>
    <t>Documentado</t>
  </si>
  <si>
    <t xml:space="preserve">CONCESIÓN DE ESTIMULOS DE
CORRESPONSABILIDAD M-PSS-PR-006 e instructivo CARGUE PLANILLAS DE ASISTENCIAS Y
CONSOLIDACIÓN DE ESTÍMULO DE
CORRESPONSABILIDAD M-PSS-IN-003 </t>
  </si>
  <si>
    <t>Continua</t>
  </si>
  <si>
    <t>Con registro</t>
  </si>
  <si>
    <t>REDUCIR EL RIESGO</t>
  </si>
  <si>
    <t xml:space="preserve">Socialización con el equipo del procedimiento CONCESIÓN DE ESTIMULOS DE
CORRESPONSABILIDAD M-PSS-PR-006 e instructivo CARGUE PLANILLAS DE ASISTENCIAS Y
CONSOLIDACIÓN DE ESTÍMULO DE
CORRESPONSABILIDAD M-PSS-IN-003 </t>
  </si>
  <si>
    <t>Gerencia Estrategias  de Corresponsabilidad.</t>
  </si>
  <si>
    <t>En el marco del enfoque pedagógico formativo 4x2, la validación del cumplimiento se realizó de manera semanal durante el periodo correspondiente al reconocimiento del estímulo de corresponsabilidad. Dicho enfoque establece una participación de cuatro (4) días en campo y dos (2) días en unidad; sin embargo, como criterio mínimo habilitante para el reconocimiento del estímulo, el/la joven debió acreditar al menos dos (2) días en campo y un (1) día en unidad.
En este contexto, los coordinadores de los convenios interadministrativos y de las estrategias con vinculación de jóvenes en la modalidad de estímulo de corresponsabilidad efectuaron revisiones semanales de asistencia y participación, cuyos resultados fueron consolidados como soporte documental para verificar el cumplimiento de los requisitos establecidos.
Estas verificaciones constituyeron un mecanismo de control previo orientado a garantizar que el reconocimiento y pago del estímulo se efectuara exclusivamente a los beneficiarios que cumplieron las condiciones definidas, reduciendo la probabilidad de erogaciones sin soporte y mitigando el riesgo fiscal derivado de pagos improcedentes o no justificados.
La información consolidada sirvió como base para la validación del cumplimiento y la toma de decisiones en el proceso de reconocimiento del estímulo, fortaleciendo la trazabilidad, la transparencia y el adecuado uso de los recursos públicos.</t>
  </si>
  <si>
    <t xml:space="preserve">La Socialización con el equipo del procedimiento CONCESIÓN DE ESTIMULOS DE CORRESPONSABILIDAD M-PSS-PR-006 e intructivo CARGUE PLANILLAS DE ASISTENCIAS Y CONSOLIDACIÓN DE ESTÍMULO DE CORRESPONSABILIDAD M-PSS-IN-003 se realizo el dia 08 de abril de 2026 
</t>
  </si>
  <si>
    <t xml:space="preserve">No se materializó el riesgo en el periodo </t>
  </si>
  <si>
    <t>Control 1: 
De acuerdo con la evidencia reportada por el proceso, se observa que fue adjuntado las bases en Excel semanales por convenio, las actas de frevisión del estimulo de corresponsabilidad y la base emitida por SIMI, correspondiente a los meses de enero a abril. 
Control 2:
De acuerdo con la evidencia sumistrida, se observa que el proceso en los archivos de actas de revision de informe final M-PSS-FT-045, se encuentran adjutos los correos electronicos de las novedades de incumplimientos por cada semana de los meses de eneroa. abril.
Control 3:
De conformidad a la evidencia suministrada por el proceso, se obseerva que se ajunta para los meses de enero a abril los los formatos M-PSS-FT-045 de informe final para conseción de estimulos, la base  en excel de estimulo para verificación, los correos remitidos a SIMI y las resoluciones de reconocimiento de estimulos. 
No se materializa el riesgo `
ACCION DE FORTALECIMIENTO: 
Como acción de fortalecimiento se adjunta un acta de socialización por TEAMS del procedimiento M-PSS-PR-006, la planilla de asistencia y consolidación de estimulos de corresponsabilidad  M-PSS-IN-003 y la planilla de asistencia, entrega y archivo M-PSS-IN-007.
&amp;</t>
  </si>
  <si>
    <t xml:space="preserve">CONTROL 1
se evidenció la ejecución de la actividad de control
CONTROL 2 
se evidenció la ejecución de la actividad de control
CONTROL 3
se evidenció la ejecución de la actividad de control
ACCIONES DE FORTALECIMIENTO
se evidenció la ejecución de la actividad de la acción de fortalecimiento
MATERIALIZACIÓN DEL RIESGO
No se materializo el riesgo
</t>
  </si>
  <si>
    <t>Funcionarios/as o contratista de las unidades de protección Integral  UPIS y  de la coordinación de la  estrategias de Cultura Ciudadana  y estrategias de la Gerencia de Inserción Socioeconómica.</t>
  </si>
  <si>
    <t xml:space="preserve">Semanal </t>
  </si>
  <si>
    <t>Revisar y verificar el cargar de las planillas de asistencia en el aplicativo SIMI con la planillas en físico para constatar la veracidad de los datos.</t>
  </si>
  <si>
    <t>Se valida en el  SIMI las asistencias diarias de los/as jóvenes beneficiarios/as de la estrategia de cultura ciudadana, convocados/as a las actividades teórico-practicas bajo la modalidad de estímulos de Corresponsabilidad, las cuales se validan con las planillas en físico para contrastar la veracidad de los datos.</t>
  </si>
  <si>
    <t>Desde la coordinación de la estrategia de cultura valida de manera semanal las asistencias cargadas &amp; planilla escaneada en el aplicativo SIMI y la base remitida para el cumplimiento del Enfoque pedagógico-formativo 4x2, si se evidencia alguna inconsistencia, se remite correo de alerta al equipo ECEC, para la respectiva revisión con SIMI.</t>
  </si>
  <si>
    <t>Correo electrónico de validación con la base remitida, al equipo ECEC por parte de la coordinación de la estrategia de cultura ciudadana y acta A-GDO-FT-004 de la validación realizada al cumplimento del Enfoque pedagógico-formativo 4x2. si se evidencia alguna inconsistencia, se remite correo de alerta al equipo ECEC, para la respectiva revisión con SIMI.</t>
  </si>
  <si>
    <t>Detectivo</t>
  </si>
  <si>
    <t>En el marco del enfoque pedagógico formativo 4x2, la validación del cumplimiento se efectuó de manera semanal durante el periodo correspondiente al reconocimiento del estímulo de corresponsabilidad. Dicho enfoque establece una participación de cuatro (4) días en campo y dos (2) días en unidad; no obstante, como criterio mínimo habilitante para el reconocimiento del estímulo, el/la joven debió acreditar al menos dos (2) días en campo y un (1) día en unidad.
En este contexto, los coordinadores de los convenios interadministrativos y de las estrategias con vinculación de jóvenes en la modalidad de estímulo de corresponsabilidad realizaron revisiones semanales de asistencia y participación, cuyos resultados fueron consolidados como soporte documental para verificar el cumplimiento de los requisitos establecidos y determinar la elegibilidad de los beneficiarios.
Estas actuaciones constituyeron un mecanismo de control previo orientado a asegurar que el reconocimiento y pago del estímulo se efectuara únicamente a quienes cumplieron las condiciones definidas, disminuyendo la probabilidad de erogaciones carentes de soporte y mitigando el riesgo fiscal asociado a pagos improcedentes o no justificados. En consecuencia, la información consolidada permitió fortalecer la trazabilidad del proceso, la transparencia en la toma de decisiones y la adecuada administración de los recursos públicos.</t>
  </si>
  <si>
    <t>N/A</t>
  </si>
  <si>
    <t>Funcionarios/as o contratista de las unidades de protección Integral  UPIS y  de la Gerencia Estrategias  de Corresponsabilidad y de la Gerencia de Inserción Socioeconómica.</t>
  </si>
  <si>
    <t>Semanal</t>
  </si>
  <si>
    <t>Revisar y aprobar el cargue de las planillas de asistencia en el aplicativo SIMI con las planillas digitalizadas, para constatar la veracidad de los datos</t>
  </si>
  <si>
    <t xml:space="preserve">Se aprueba semanalmente  en SIMI las asistencias de los/as jóvenes beneficiarios/as de la estrategia de cultura ciudadana contrastando la veracidad de los datos con las asistencias  digitalizadas. </t>
  </si>
  <si>
    <t>Desde la Gerencia de Corresponsabilidad y Gerencia de Inserción Socioeconómica  se revisa y se aprueba las asistencias cargadas &amp; planilla escaneada en el aplicativo SIMI, para constatar así la veracidad de los datos, en el cumplimiento del Enfoque pedagógico-formativo 4x2 , si se evidencia alguna inconsistencia, se remite correo de alerta al equipo ECEC, para la respectiva revisión con SIMI.</t>
  </si>
  <si>
    <t>1. Base mensual para la concesión de estímulo remitida por SIMI.
2. Correo electrónico de alerta (cuando aplique) 
3. INFORME FINAL PARA CONCESIÓN DE ESTIMULO DE CORRESPONSABILIDAD M-PSS-FT-045 
4. Resoluciones de Concesión de estímulo</t>
  </si>
  <si>
    <t>Correctivo</t>
  </si>
  <si>
    <t>En el marco del enfoque pedagógico formativo 4x2, la validación del cumplimiento se efectuó de manera semanal durante el periodo correspondiente al reconocimiento del estímulo de corresponsabilidad. Dicho enfoque establece una participación de cuatro (4) días en campo y dos (2) días en unidad; no obstante, como criterio mínimo habilitante para el reconocimiento del estímulo, el/la joven debió acreditar al menos dos (2) días en campo y un (1) día en unidad.
En este contexto, los coordinadores de los convenios interadministrativos y de las estrategias con vinculación de jóvenes en la modalidad de estímulo de corresponsabilidad realizaron revisiones semanales de asistencia y participación, cuyos resultados fueron consolidados como soporte documental para verificar el cumplimiento de los requisitos establecidos y determinar la elegibilidad de los beneficiarios.
Posteriormente, el equipo ECEC fue responsable de consolidar las concesiones del estímulo de corresponsabilidad, verificando que la información de asistencias registrada en el Informe Final para Concesión de Estímulo de Corresponsabilidad (M-PSS-FT-045) fuera consistente con los reportes generados por el aplicativo SIMI. Esta verificación constituyó un control adicional de consistencia de la información y sirvió como insumo para la elaboración de los actos administrativos mediante los cuales se formalizó la concesión mensual del estímulo.
En conjunto, estas actuaciones constituyeron un mecanismo de control previo orientado a asegurar que el reconocimiento y pago del estímulo se efectuara únicamente a quienes cumplieron las condiciones definidas, disminuyendo la probabilidad de erogaciones carentes de soporte y mitigando el riesgo fiscal asociado a pagos improcedentes o no justificados. En consecuencia, la información consolidada permitió fortalecer la trazabilidad del proceso, la transparencia en la toma de decisiones y la adecuada administración de los recursos públicos.</t>
  </si>
  <si>
    <t xml:space="preserve">Se podrán incluir más filas de acuerdo a la cantidad de riesgos que se requieran relacionar </t>
  </si>
  <si>
    <t>Vr. 02; 13/03/2024</t>
  </si>
  <si>
    <t>2 DE 3</t>
  </si>
  <si>
    <t xml:space="preserve">Falta de claridad en los lineamientos sobre el control  eficaz en la recepción, manejo, custodia, conservación, distribución y seguimiento, de los bienes de consumo que se encuentran en los Espacios de Almacenamiento Temporal ubicados en las Unidades de Protección Integral  </t>
  </si>
  <si>
    <t>Omisión en el control de los bienes de consumo por parte de los responsables del control en los Espacios de Almacenamiento Temporal ubicados en las Unidades de Protección Integral</t>
  </si>
  <si>
    <t xml:space="preserve">Posibilidad de efecto dañoso sobre los bienes e intereses patrimoniales de naturaleza pública, por pérdida, uso inadecuado, desvío o utilización ineficiente de los bienes, insumos y recursos logísticos adquiridos o dispuestos para la atención misional de NNAJ, a causa de la omisión en el control de los bienes de consumo por parte de los responsables del control en los Espacios de Almacenamiento Temporal ubicados en las Unidades de Protección Integral </t>
  </si>
  <si>
    <t>El/la Profesional designado/a por la Subdirección Técnica Poblacional.</t>
  </si>
  <si>
    <t>Bimestralmente</t>
  </si>
  <si>
    <t>Validar el uso adecuado y la utilización eficiente de los bienes, insumos y materiales entregados, consumidos y almacenados en las Unidades de Atención, así como garantizar la trazabilidad, adecuada organización, conservación y registro de los elementos en el sistema institucional y los formatos establecidos, previniendo la pérdida, desvío, mal uso o deterioro de los recursos públicos.</t>
  </si>
  <si>
    <t>Se ejecuta mediante visitas bimestrales a las Unidades de Protección Integral, donde se realiza inventario físico aleatorio y se contrasta con los saldos reportados en el formato A-GIAE-FT-017. Se verifica que todos los movimientos de bienes estén soportados en los formatos institucionales (M-PSS-FT-189, A-GDO-FT-004). No se permite salida de bienes sin soportes válidos. Se valida la disposición técnica, organización, rotulación y fechas de ingreso/vencimiento. Se levanta acta e informe con novedades, enviado por correo institucional a la Subdirección Poblacional y responsables de unidad</t>
  </si>
  <si>
    <t>Si se detectan inconsistencias, faltantes, uso inadecuado, deterioro o desvío de los bienes, el/la profesional de la Subdirección Técnica Poblacional debe levantar el Acta A-GDO-FT-004, detallando las novedades o hallazgos, y enviar informe vía correo electrónico a la Gerencia Operativa, con copia al correo institucional de la respectiva Unidad de Atención y a la Gerencia de Recursos Físicos, solicitando las acciones correctivas o investigaciones correspondientes.</t>
  </si>
  <si>
    <t>*Actas de verificación A-GDO-FT-004 
*Registros en lel formato CONTROL DE ESPACIOS DE ALMACENAMIENTO TEMPORAL A-GIAE-FT-017 
* Formatos físicos ENTREGA DE ELEMENTOS DE CONSUMO A NNAJ - (M-PSS-FT-189, A-GDO-FT-004) 
* Correos electrónicos de notificación de novedades y acciones correctivas, con los soportes correspondientes( Cuando Aplique)</t>
  </si>
  <si>
    <t>A-GIAE-PR-010 GESTIÓN Y CONTROL DE ELEMENTOS DE CONSUMO EN LOS ESPACIOS DE ALMACENAMIENTO TEMPORAL</t>
  </si>
  <si>
    <t>Socializar el procedimiento A-GIAE-PR-010 GESTIÓN Y CONTROL DE ELEMENTOS DE CONSUMO EN LOS ESPACIOS DE ALMACENAMIENTO TEMPORAL a los encargados de las UPI mínimo una vez al año</t>
  </si>
  <si>
    <t>Profesional delegado de la Subdirección Técnica Poblacional</t>
  </si>
  <si>
    <t>Para el bimestre comprendido por Enero y Febrero se realizó lo siguente 
Enero:
En cumplimiento del objetivo de validar el uso adecuado y la utilización eficiente de los bienes, insumos y materiales entregados, consumidos y almacenados en las Unidades de Atención, durante el mes de enero de 2026 se realizó inventario físico aleatorio de elementos de consumo en el espacio de almacenamiento de la UPI Servitá. La verificación incluyó el contraste de las existencias físicas con los saldos reportados en el formato A-GIAE-FT-017 y con el registro disponible en Drive “Control de Espacios de Almacenamiento Temporal”. Asimismo, se revisó el formato M-PSS-FT-189 “Entrega de elementos de consumo a NNAJ”, con el fin de comprobar que los movimientos de bienes estuvieran debidamente soportados en los formatos institucionales y correspondieran al consumo reportado en el periodo evaluado. El ejercicio de control quedó documentado mediante acta, evidenciando coherencia entre los registros y las existencias físicas, así como la adecuada organización, conservación y trazabilidad de los elementos almacenados. No se identificaron novedades, diferencias ni inconsistencias en el manejo de los bienes verificados.
Febrero:
Se verifica el espacio de almacenamiento de la UPI Santa Lucía, con el objetivo de validar el uso adecuado y la utilización eficiente de los bienes, insumos y materiales entregados, consumidos y almacenados en la unidad. Durante la jornada se efectuó un inventario físico aleatorio de 22 elementos, como resultado, algunos elementos coincidieron con los registros, realizando el seguimiento de los registros correspondientes a los formatos M-PSS-FT-189 (entrega de elementos de consumo a NNAJ) y A-GIAE-FT-018 (entrega de elementos a funcionarios) del mes de febrero, evidenciando compromiso para revisar los ajustes necesarios para fortalecer el control y seguimiento del inventario en la unidad. 
Para el bimestre comprendido por Marzo y Abril se realizó lo siguiente 
Marzo:                                                                                                                                                                                                                                                                                                                                                                                          Con el fin de validar el control del espacio de almacenamiento y los documentos de entrega de elementos a NNAJ, se valida el uso adecuado y la utilización eficiente de los bienes, insumos y materiales entregados, consumidos y almacenados de la UPI Castillo de las Artes, se realizó el inventario físico aleatorio de 10 elementos donde se incluyó el contraste de las existencias físicas con los saldos reportados en el formato A-GIAE-FT-017 y con el registro disponible en Drive “Control de Espacios de Almacenamiento Temporal”. Así mismo, se revisó el formato M-PSS-FT-189 “Entrega de elementos de consumo a NNAJ”, con el fin de comprobar que los movimientos de bienes estuvieran debidamente soportados en los formatos institucionales y correspondieran al consumo reportado en el periodo evaluado. El ejercicio de control quedó documentado mediante acta, evidenciando las novedades en 4 elementos, realizando la gestión solicitando mediante correo al responsable  y custodió del espacio de almacenamiento justificar las diferencias, lo que permitió que no se materializara el riesgo.
Abril:
Con el fin de dar cumplimiento al propósito establecido en el Mapa de Riesgos, descrito como: “Validar el uso adecuado y la utilización eficiente de los bienes, insumos y materiales entregados, consumidos y almacenados en las Unidades de Atención”, se realizó un ejercicio de verificación aleatoria de inventarios físicos de algunos elementos de consumo ubicados en el espacio de almacenamiento de la UPI Perdomo. La verificación se efectuó mediante la comparación de los inventarios físicos con la información registrada en el DRIVE “Control de Espacios de Almacenamiento Temporal”. Como resultado, se identificaron diferencias entre el inventario físico general de 115 elementos y la información registrada en el DRIVE. Frente a estas novedades, el responsable del espacio temporal de almacenamiento presentó las respectivas justificaciones, indicando que las inconsistencias obedecen a prácticas inadecuadas en el proceso de cargue y descargue de los elementos.Asimismo, se realizó la revisión de los formatos de control M-PSS-FT-189 “Entrega de elementos de consumo a NNAJ” y A-GIAE-FT-018 “Entrega de elementos a funcionarios”, los cuales no presentan novedades en su diligenciamiento. Finalmente, el responsable del espacio temporal de almacenamiento demuestra disposición para implementar acciones orientadas a mejorar el uso, control y adecuada organización de los bienes bajo su administración, contribuyendo así a la mitigación del riesgo.</t>
  </si>
  <si>
    <t xml:space="preserve">No aplica para el periodo de enero a abril
</t>
  </si>
  <si>
    <t xml:space="preserve">De acuerdo con la evidencia cargada por el proceso, se observó que para los meses de: 
Enero: Se cuenta con un acta de validar del uso adecuado y la utilización eficiente de los bienes, registro de asistencia A-GDH-FT-010 y correos electronicos de seguimiento. 
Febrero: Se cuenta con un acta de validar del uso adecuado y la utilización eficiente de los bienes, formato de entrega de elementos de consumo a servidores  A-GIAE-FT-018, registro de asistencia A-GDH-FT-010 y correos electronicos de seguimiento. 
Marzo: Se cuenta con un acta de validar del uso adecuado y la utilización eficiente de los bienes, formato de entrega de elementos de consumo a servidores  A-GIAE-FT-018, registro de asistencia A-GDH-FT-010 y correos electronicos de seguimiento.
Abril: Se cuenta con un acta de validar del uso adecuado y la utilización eficiente de los bienes, registro de asistencia A-GDH-FT-010 y correos electronicos de seguimiento.
El riesgo no cuenta con acción de fortalecimiento.
No se materializo el riesgo en este periodo. </t>
  </si>
  <si>
    <t xml:space="preserve">CONTROL 1
No fue posible verificar integralmente la ejecución del control, toda vez que no se aportó la totalidad de los soportes definidos como evidencia de su ejecución. Si bien se evidenciaron las actas correspondientes al periodo de enero a abril de 2026, las cuales hacen referencia a la validación del uso adecuado y la utilización eficiente de los bienes, no se aportaron los registros en el formato A-GIAE-FT-017, los formatos M-PSS-FT-189 y A-GDO-FT-004, ni los correos electrónicos de notificación de novedades y acciones correctivas cuando aplicara. Por lo anterior, no fue posible corroborar la totalidad de las actividades descritas en el control.
Recomendación
Se recomienda evaluar la pertinencia y necesidad de mantener la totalidad de los soportes definidos como evidencia de ejecución del control, considerando que las actas aportadas contienen información relevante sobre las verificaciones realizadas y hacen referencia a los documentos de soporte utilizados durante la actividad. En caso de que dichas actas sean suficientes para demostrar la ejecución del control, se sugiere ajustar formalmente el diseño del control y sus evidencias, garantizando coherencia entre la actividad ejecutada y los soportes requeridos para su verificación.
ACCIONES DE FORTALECIMIENTO
Durante este periodo no se dio aplicación a la actividad de la acción de fortalecimiento
MATERIALIZACIÓN DEL RIESGO
No se materializo el riesgo
</t>
  </si>
  <si>
    <t>3 DE 3</t>
  </si>
  <si>
    <t>Falla de control en la custodia de las Terminales de Carga Asistida (TCA)
Deterioro de las Terminales de Carga Asistida (TCA)</t>
  </si>
  <si>
    <t>Omisión en la custodia, manejo y control de las Terminales de Carga Asistida (TCA)</t>
  </si>
  <si>
    <t>Posibilidad de efecto dañoso sobre los recursos públicos, por pérdida y sustracción de las Terminales de Carga Asistida (TCA) y los recursos económicos almacenados en ellas, debido a omisiones en la custodia, manejo y control de dichos dispositivos, los cuales se encuentran bajo responsabilidad del Instituto en el marco del convenio SITP.</t>
  </si>
  <si>
    <t>Afectación mayor a 700 y menor o igual a 1500 SMLMV</t>
  </si>
  <si>
    <t>Supervisor/a del convenio SITP y del contrato de comodato y/o a quien delegue.</t>
  </si>
  <si>
    <t>Cuatrimestralmente</t>
  </si>
  <si>
    <t xml:space="preserve"> Verificar el estado, ubicación y saldo de las TCA, documentando hallazgos para mitigar pérdidas o uso indebido.</t>
  </si>
  <si>
    <t>El /la supervisor/a del convenio revisa registros, valida ubicación y estado de las TCA, elabora un informe con evidencias fotográficas y lo remite a la Administración del Proyecto de inversión vigente</t>
  </si>
  <si>
    <t>En caso de evidenciar novedades con relación a posibles daños  o pérdida y sustracción de las Terminales de Carga Asistida (TCA), la Gerencia Operativa reportará de manera inmediata la novedad a la Subdirección técnica Poblacional, de acuerdo al procedimiento interno del Instituto y de esta manera  adelantar las acciones legales y de control pertinentes.</t>
  </si>
  <si>
    <t>Informe Cuatrimestral con registro fotográfico y validación documental, remitido a la Administración del Proyecto de Inversión
Correo electrónico de novedad a la Subdirección técnica Poblacional ( cuando aplique)</t>
  </si>
  <si>
    <t>Sin documentar</t>
  </si>
  <si>
    <t>No se encuentra documentado</t>
  </si>
  <si>
    <t>Establecer lineamientos dentro de la documentación del proceso, relacionado a custodia, manejo y control de las Terminales de Carga Asistida (TCA)</t>
  </si>
  <si>
    <t>Subdirección Técnica Poblacional</t>
  </si>
  <si>
    <t>Enero: 
Este riesgo no aplica ya que se evalua Cuatrimestral.
Febrero:
Este riesgo no aplica ya que se evalua Cuatrimestral.
Marzo:
Este riesgo no aplica ya que se evalua Cuatrimestral
Abril:
El apoyo a la supervisión del convenio SITP realizó la verificación del estado y la ubicación de las terminales de carga asistida (TCA) instaladas en las Unidades de Protección Integral, mediante registro fotográfico. Con esta información, se elaboró un informe que fue remitido a la Administración del Proyecto de Inversión. No se materializó el riesgo.</t>
  </si>
  <si>
    <t>No aplica para el periodo de enero a abril</t>
  </si>
  <si>
    <t>De acuerdo con la evidencia cargada por el proceso, se observa un informe cuatrimestral del estado de las Terminales de Carga Asistida - Convenio SITP  1536/2025, dirigido al administrador del proyecto de inversión.
Para este periodo no se materializa el riesgo. 
No cuenta con acciones de fortalecimiento para este periodo.</t>
  </si>
  <si>
    <t xml:space="preserve">CONTROL 1
se evidenció la ejecución de la actividad de control
ACCIONES DE FORTALECIMIENTO
Durante este periodo no se dio aplicación a la actividad de la acción de fortalecimiento
MATERIALIZACIÓN DEL RIESGO
No se materializo el riesgo
</t>
  </si>
  <si>
    <t>area de impacto</t>
  </si>
  <si>
    <t>PROBABILIDAD DE OCURRENCIA</t>
  </si>
  <si>
    <t>IMPACTO</t>
  </si>
  <si>
    <t>CONDICIONES RIESGO INHERENTE</t>
  </si>
  <si>
    <t>AFECTACIÓN ECONÓMICA O PRESUPUESTAL</t>
  </si>
  <si>
    <t>MUY BAJA</t>
  </si>
  <si>
    <t>LEVE</t>
  </si>
  <si>
    <t>MUY BAJA - LEVE</t>
  </si>
  <si>
    <t>BAJO</t>
  </si>
  <si>
    <t>Leve</t>
  </si>
  <si>
    <t>Reputacional</t>
  </si>
  <si>
    <t>BAJA</t>
  </si>
  <si>
    <t>MENOR</t>
  </si>
  <si>
    <t>MUY BAJA - MENOR</t>
  </si>
  <si>
    <t>Menor</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</si>
  <si>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</si>
  <si>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</si>
  <si>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</si>
  <si>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</si>
  <si>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</si>
  <si>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</si>
  <si>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</si>
  <si>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</si>
  <si>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</si>
  <si>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</si>
  <si>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</si>
  <si>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</si>
  <si>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</si>
  <si>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</si>
  <si>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</si>
  <si>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</si>
  <si>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</si>
  <si>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</si>
  <si>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</si>
  <si>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</si>
  <si>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</si>
  <si>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</si>
  <si>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</si>
  <si>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</si>
  <si>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</si>
  <si>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</si>
  <si>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El riesgo afecta la imagen de la entidad con algunos usuarios de relevancia frente al logro de los objetivos.</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</si>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</sst>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36">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sz val="12"/>
      <color rgb="FF000000"/>
      <name val="Times New Roman"/>
      <family val="1"/>
    </font>
    <font>
      <b/>
      <sz val="16"/>
      <color theme="1"/>
      <name val="Calibri"/>
      <family val="2"/>
      <scheme val="minor"/>
    </font>
    <font>
      <sz val="11"/>
      <name val="Calibri"/>
      <family val="2"/>
      <scheme val="minor"/>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rgb="FF000000"/>
      </bottom>
      <diagonal/>
    </border>
  </borders>
  <cellStyleXfs count="4">
    <xf numFmtId="0" fontId="0" fillId="0" borderId="0"/>
    <xf numFmtId="41" fontId="6" fillId="0" borderId="0" applyFont="0" applyFill="0" applyBorder="0" applyAlignment="0" applyProtection="0"/>
    <xf numFmtId="9" fontId="6" fillId="0" borderId="0" applyFont="0" applyFill="0" applyBorder="0" applyAlignment="0" applyProtection="0"/>
    <xf numFmtId="0" fontId="30" fillId="0" borderId="0" applyNumberFormat="0" applyFill="0" applyBorder="0" applyAlignment="0" applyProtection="0"/>
  </cellStyleXfs>
  <cellXfs count="310">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 xfId="0" applyFont="1" applyBorder="1" applyAlignment="1">
      <alignment horizontal="center" vertical="center" textRotation="90" wrapText="1"/>
    </xf>
    <xf numFmtId="0" fontId="3" fillId="2" borderId="28"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9" xfId="0" applyFont="1" applyFill="1" applyBorder="1" applyAlignment="1">
      <alignment horizontal="center" vertical="center" textRotation="90" wrapText="1"/>
    </xf>
    <xf numFmtId="0" fontId="2" fillId="2" borderId="28"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8" xfId="0" applyFont="1" applyFill="1" applyBorder="1" applyAlignment="1">
      <alignment horizontal="center" vertical="center"/>
    </xf>
    <xf numFmtId="0" fontId="3" fillId="3" borderId="5" xfId="0" applyFont="1" applyFill="1" applyBorder="1" applyAlignment="1">
      <alignment horizontal="center" vertical="center" wrapText="1"/>
    </xf>
    <xf numFmtId="9" fontId="0" fillId="0" borderId="0" xfId="0" applyNumberFormat="1"/>
    <xf numFmtId="0" fontId="7" fillId="0" borderId="0" xfId="0" applyFont="1"/>
    <xf numFmtId="0" fontId="0" fillId="0" borderId="0" xfId="0" applyAlignment="1">
      <alignment wrapText="1"/>
    </xf>
    <xf numFmtId="9" fontId="0" fillId="0" borderId="0" xfId="0" applyNumberFormat="1" applyAlignment="1">
      <alignment horizontal="center"/>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1"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2" borderId="29" xfId="0" applyFont="1" applyFill="1" applyBorder="1" applyAlignment="1">
      <alignment horizontal="center" vertical="center" wrapText="1"/>
    </xf>
    <xf numFmtId="0" fontId="11"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9"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0" fontId="9" fillId="0" borderId="1" xfId="0" applyFont="1" applyBorder="1" applyAlignment="1">
      <alignment horizontal="center" vertical="center" textRotation="90" wrapText="1"/>
    </xf>
    <xf numFmtId="0" fontId="13" fillId="0" borderId="1" xfId="0" applyFont="1" applyBorder="1" applyAlignment="1">
      <alignment horizontal="left" vertical="center" wrapText="1"/>
    </xf>
    <xf numFmtId="0" fontId="17" fillId="0" borderId="0" xfId="0" applyFont="1" applyAlignment="1">
      <alignment horizontal="center" vertical="center"/>
    </xf>
    <xf numFmtId="0" fontId="17" fillId="8" borderId="1" xfId="0" applyFont="1" applyFill="1" applyBorder="1" applyAlignment="1">
      <alignment horizontal="center" vertical="center"/>
    </xf>
    <xf numFmtId="0" fontId="20" fillId="0" borderId="0" xfId="0" applyFont="1" applyProtection="1">
      <protection hidden="1"/>
    </xf>
    <xf numFmtId="0" fontId="16" fillId="9" borderId="16" xfId="0" applyFont="1" applyFill="1" applyBorder="1" applyAlignment="1">
      <alignment horizontal="center" vertical="center"/>
    </xf>
    <xf numFmtId="0" fontId="21" fillId="4" borderId="13" xfId="0" applyFont="1" applyFill="1" applyBorder="1" applyAlignment="1">
      <alignment horizontal="center" vertical="center"/>
    </xf>
    <xf numFmtId="0" fontId="21" fillId="10" borderId="1" xfId="0" applyFont="1" applyFill="1" applyBorder="1" applyAlignment="1">
      <alignment horizontal="center" vertical="center"/>
    </xf>
    <xf numFmtId="0" fontId="23" fillId="0" borderId="0" xfId="0" applyFont="1" applyProtection="1">
      <protection hidden="1"/>
    </xf>
    <xf numFmtId="0" fontId="21" fillId="11"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5" borderId="1" xfId="0" applyFont="1" applyFill="1" applyBorder="1" applyAlignment="1">
      <alignment horizontal="center" vertical="center"/>
    </xf>
    <xf numFmtId="0" fontId="21" fillId="4" borderId="15" xfId="0" applyFont="1" applyFill="1" applyBorder="1" applyAlignment="1">
      <alignment horizontal="center" vertical="center"/>
    </xf>
    <xf numFmtId="0" fontId="21" fillId="6" borderId="15" xfId="0" applyFont="1" applyFill="1" applyBorder="1" applyAlignment="1">
      <alignment horizontal="center" vertical="center"/>
    </xf>
    <xf numFmtId="0" fontId="24" fillId="0" borderId="0" xfId="0" applyFont="1" applyProtection="1">
      <protection hidden="1"/>
    </xf>
    <xf numFmtId="0" fontId="26" fillId="0" borderId="1" xfId="0" applyFont="1" applyBorder="1" applyAlignment="1">
      <alignment horizontal="center" vertical="center" wrapText="1"/>
    </xf>
    <xf numFmtId="0" fontId="25" fillId="10" borderId="1" xfId="0" applyFont="1" applyFill="1" applyBorder="1" applyAlignment="1">
      <alignment horizontal="center" vertical="center"/>
    </xf>
    <xf numFmtId="0" fontId="25" fillId="11" borderId="1" xfId="0" applyFont="1" applyFill="1" applyBorder="1" applyAlignment="1">
      <alignment horizontal="center" vertical="center" wrapText="1"/>
    </xf>
    <xf numFmtId="0" fontId="25" fillId="3" borderId="1" xfId="0" applyFont="1" applyFill="1" applyBorder="1" applyAlignment="1">
      <alignment horizontal="center" vertical="center"/>
    </xf>
    <xf numFmtId="0" fontId="25" fillId="6" borderId="1" xfId="0" applyFont="1" applyFill="1" applyBorder="1" applyAlignment="1">
      <alignment horizontal="center" vertical="center"/>
    </xf>
    <xf numFmtId="0" fontId="25" fillId="5" borderId="1" xfId="0" applyFont="1" applyFill="1" applyBorder="1" applyAlignment="1">
      <alignment horizontal="center" vertical="center"/>
    </xf>
    <xf numFmtId="0" fontId="0" fillId="0" borderId="0" xfId="0" applyAlignment="1">
      <alignment horizontal="center"/>
    </xf>
    <xf numFmtId="0" fontId="27" fillId="13" borderId="5" xfId="0" applyFont="1" applyFill="1" applyBorder="1" applyAlignment="1">
      <alignment horizontal="center" vertical="center" wrapText="1"/>
    </xf>
    <xf numFmtId="0" fontId="27" fillId="13" borderId="5" xfId="0" applyFont="1" applyFill="1" applyBorder="1" applyAlignment="1" applyProtection="1">
      <alignment horizontal="center" vertical="center" wrapText="1"/>
      <protection hidden="1"/>
    </xf>
    <xf numFmtId="0" fontId="27" fillId="0" borderId="5" xfId="0" applyFont="1" applyBorder="1" applyAlignment="1">
      <alignment horizontal="center" vertical="center" wrapText="1"/>
    </xf>
    <xf numFmtId="0" fontId="27" fillId="0" borderId="5" xfId="0" applyFont="1" applyBorder="1" applyAlignment="1">
      <alignment horizontal="center" wrapText="1"/>
    </xf>
    <xf numFmtId="0" fontId="28" fillId="0" borderId="47" xfId="0" applyFont="1" applyBorder="1" applyAlignment="1" applyProtection="1">
      <alignment horizontal="center" vertical="center"/>
      <protection locked="0"/>
    </xf>
    <xf numFmtId="0" fontId="2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29" fillId="14" borderId="49" xfId="2" applyFont="1" applyFill="1" applyBorder="1" applyAlignment="1" applyProtection="1">
      <alignment horizontal="center" vertical="center"/>
      <protection hidden="1"/>
    </xf>
    <xf numFmtId="0" fontId="2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25" fillId="0" borderId="50" xfId="0" applyFont="1" applyBorder="1" applyAlignment="1">
      <alignment horizontal="center" vertical="center"/>
    </xf>
    <xf numFmtId="0" fontId="2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25" fillId="0" borderId="5" xfId="0" applyFont="1" applyBorder="1" applyAlignment="1">
      <alignment horizontal="center" vertical="center"/>
    </xf>
    <xf numFmtId="9" fontId="0" fillId="0" borderId="6" xfId="2" applyFont="1" applyBorder="1" applyAlignment="1">
      <alignment horizontal="center" vertical="center"/>
    </xf>
    <xf numFmtId="0" fontId="2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21" fillId="0" borderId="50" xfId="0" applyFont="1" applyBorder="1" applyAlignment="1">
      <alignment horizontal="center" vertical="center"/>
    </xf>
    <xf numFmtId="9" fontId="21" fillId="0" borderId="53" xfId="2" applyFont="1" applyFill="1" applyBorder="1" applyAlignment="1">
      <alignment horizontal="center" vertical="center"/>
    </xf>
    <xf numFmtId="0" fontId="2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7" fillId="11" borderId="1" xfId="0" applyFont="1" applyFill="1" applyBorder="1" applyAlignment="1">
      <alignment horizontal="center"/>
    </xf>
    <xf numFmtId="0" fontId="7"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0" fontId="2" fillId="0" borderId="1" xfId="0" applyFont="1" applyBorder="1" applyAlignment="1">
      <alignment horizontal="justify" vertical="center" wrapText="1"/>
    </xf>
    <xf numFmtId="0" fontId="0" fillId="0" borderId="0" xfId="0" applyAlignment="1">
      <alignment horizontal="right" vertical="center"/>
    </xf>
    <xf numFmtId="0" fontId="11" fillId="2" borderId="56" xfId="0" applyFont="1" applyFill="1" applyBorder="1" applyAlignment="1">
      <alignment horizontal="center" vertical="center" wrapText="1"/>
    </xf>
    <xf numFmtId="0" fontId="11" fillId="2" borderId="57"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2" fillId="2" borderId="50" xfId="0" applyFont="1" applyFill="1" applyBorder="1" applyAlignment="1">
      <alignment horizontal="center" vertical="center" textRotation="90"/>
    </xf>
    <xf numFmtId="0" fontId="3" fillId="0" borderId="0" xfId="0" applyFont="1" applyAlignment="1">
      <alignment horizontal="center" vertical="center"/>
    </xf>
    <xf numFmtId="0" fontId="3" fillId="0" borderId="0" xfId="0" applyFont="1" applyAlignment="1">
      <alignment horizontal="center" vertical="center" wrapText="1"/>
    </xf>
    <xf numFmtId="9" fontId="3" fillId="0" borderId="0" xfId="0" applyNumberFormat="1"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textRotation="90"/>
    </xf>
    <xf numFmtId="0" fontId="2" fillId="0" borderId="0" xfId="0" applyFont="1" applyAlignment="1">
      <alignment horizontal="center" vertical="center" textRotation="90" wrapText="1"/>
    </xf>
    <xf numFmtId="0" fontId="9" fillId="0" borderId="0" xfId="0" applyFont="1" applyAlignment="1">
      <alignment horizontal="center" vertical="center" textRotation="90" wrapText="1"/>
    </xf>
    <xf numFmtId="0" fontId="1" fillId="0" borderId="0" xfId="0" applyFont="1" applyAlignment="1">
      <alignment horizontal="center" vertical="center" textRotation="90"/>
    </xf>
    <xf numFmtId="0" fontId="2" fillId="0" borderId="0" xfId="0" applyFont="1" applyAlignment="1">
      <alignment horizontal="center" vertical="center" wrapText="1"/>
    </xf>
    <xf numFmtId="14" fontId="11" fillId="0" borderId="0" xfId="0" applyNumberFormat="1" applyFont="1" applyAlignment="1" applyProtection="1">
      <alignment horizontal="center" vertical="center"/>
      <protection locked="0"/>
    </xf>
    <xf numFmtId="0" fontId="13" fillId="0" borderId="0" xfId="0" applyFont="1" applyAlignment="1">
      <alignment horizontal="left" vertical="center" wrapText="1"/>
    </xf>
    <xf numFmtId="0" fontId="13" fillId="0" borderId="0" xfId="0" applyFont="1" applyAlignment="1">
      <alignment vertical="center" wrapText="1"/>
    </xf>
    <xf numFmtId="0" fontId="13" fillId="0" borderId="0" xfId="0" applyFont="1" applyAlignment="1">
      <alignment vertical="center"/>
    </xf>
    <xf numFmtId="0" fontId="11" fillId="0" borderId="0" xfId="0" applyFont="1" applyAlignment="1" applyProtection="1">
      <alignment horizontal="center" vertical="center" wrapText="1"/>
      <protection locked="0"/>
    </xf>
    <xf numFmtId="0" fontId="14" fillId="0" borderId="0" xfId="0" applyFont="1" applyAlignment="1">
      <alignment horizontal="center" vertical="center" wrapText="1"/>
    </xf>
    <xf numFmtId="9" fontId="3" fillId="0" borderId="0" xfId="0" applyNumberFormat="1" applyFont="1" applyAlignment="1">
      <alignment horizontal="center" vertical="center"/>
    </xf>
    <xf numFmtId="41" fontId="3" fillId="0" borderId="0" xfId="1" applyFont="1" applyFill="1" applyBorder="1" applyAlignment="1">
      <alignment horizontal="center" vertical="center" wrapText="1"/>
    </xf>
    <xf numFmtId="0" fontId="10" fillId="0" borderId="0" xfId="0" applyFont="1" applyAlignment="1">
      <alignment horizontal="center" vertical="center" textRotation="90"/>
    </xf>
    <xf numFmtId="9" fontId="9" fillId="0" borderId="0" xfId="0" applyNumberFormat="1" applyFont="1" applyAlignment="1">
      <alignment horizontal="center" vertical="center"/>
    </xf>
    <xf numFmtId="9" fontId="2" fillId="0" borderId="0" xfId="0" applyNumberFormat="1"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textRotation="90"/>
    </xf>
    <xf numFmtId="9" fontId="2" fillId="0" borderId="0" xfId="0" applyNumberFormat="1" applyFont="1" applyAlignment="1">
      <alignment horizontal="center" vertical="center" textRotation="90"/>
    </xf>
    <xf numFmtId="0" fontId="2" fillId="0" borderId="0" xfId="0" applyFont="1" applyAlignment="1">
      <alignment vertical="center" textRotation="90"/>
    </xf>
    <xf numFmtId="9" fontId="2" fillId="0" borderId="1" xfId="0" applyNumberFormat="1" applyFont="1" applyBorder="1" applyAlignment="1">
      <alignment horizontal="justify" vertical="center" wrapText="1"/>
    </xf>
    <xf numFmtId="10" fontId="2" fillId="0" borderId="1" xfId="0" applyNumberFormat="1" applyFont="1" applyBorder="1" applyAlignment="1">
      <alignment horizontal="justify" vertical="center" wrapText="1"/>
    </xf>
    <xf numFmtId="0" fontId="2" fillId="2" borderId="5" xfId="0" applyFont="1" applyFill="1" applyBorder="1" applyAlignment="1">
      <alignment horizontal="center" vertical="center" wrapText="1"/>
    </xf>
    <xf numFmtId="0" fontId="2" fillId="0" borderId="1" xfId="0" applyFont="1" applyBorder="1" applyAlignment="1">
      <alignment horizontal="left"/>
    </xf>
    <xf numFmtId="0" fontId="0" fillId="0" borderId="1" xfId="0" applyBorder="1"/>
    <xf numFmtId="14" fontId="11" fillId="0" borderId="1" xfId="0" applyNumberFormat="1" applyFont="1" applyBorder="1" applyAlignment="1" applyProtection="1">
      <alignment horizontal="center" vertical="center"/>
      <protection locked="0"/>
    </xf>
    <xf numFmtId="0" fontId="3" fillId="0" borderId="1" xfId="0" applyFont="1" applyBorder="1" applyAlignment="1">
      <alignment horizontal="justify" vertical="top"/>
    </xf>
    <xf numFmtId="0" fontId="3" fillId="0" borderId="1" xfId="0" applyFont="1" applyBorder="1" applyAlignment="1">
      <alignment horizontal="center" vertical="top" wrapText="1"/>
    </xf>
    <xf numFmtId="0" fontId="3" fillId="4" borderId="1" xfId="0" applyFont="1" applyFill="1" applyBorder="1" applyAlignment="1">
      <alignment horizontal="center" vertical="top"/>
    </xf>
    <xf numFmtId="0" fontId="3" fillId="0" borderId="1" xfId="0" applyFont="1" applyBorder="1" applyAlignment="1">
      <alignment horizontal="center" vertical="top"/>
    </xf>
    <xf numFmtId="9" fontId="3" fillId="4" borderId="1" xfId="0" applyNumberFormat="1" applyFont="1" applyFill="1" applyBorder="1" applyAlignment="1">
      <alignment horizontal="center" vertical="top"/>
    </xf>
    <xf numFmtId="0" fontId="1" fillId="0" borderId="1" xfId="0" applyFont="1" applyBorder="1" applyAlignment="1">
      <alignment horizontal="center" vertical="center" textRotation="90"/>
    </xf>
    <xf numFmtId="0" fontId="11" fillId="2" borderId="29" xfId="0" applyFont="1" applyFill="1" applyBorder="1" applyAlignment="1">
      <alignment horizontal="center" vertical="center" wrapText="1"/>
    </xf>
    <xf numFmtId="9" fontId="3" fillId="0" borderId="1" xfId="1" applyNumberFormat="1" applyFont="1" applyBorder="1" applyAlignment="1">
      <alignment horizontal="center" vertical="top" wrapText="1"/>
    </xf>
    <xf numFmtId="0" fontId="10" fillId="4" borderId="1" xfId="0" applyFont="1" applyFill="1" applyBorder="1" applyAlignment="1">
      <alignment horizontal="center" vertical="top" textRotation="90"/>
    </xf>
    <xf numFmtId="0" fontId="2" fillId="0" borderId="1" xfId="0" applyFont="1" applyBorder="1" applyAlignment="1">
      <alignment horizontal="center" vertical="center"/>
    </xf>
    <xf numFmtId="0" fontId="13" fillId="0" borderId="1" xfId="0" applyFont="1" applyBorder="1" applyAlignment="1">
      <alignment vertical="center"/>
    </xf>
    <xf numFmtId="0" fontId="11" fillId="0" borderId="1" xfId="0" applyFont="1" applyBorder="1" applyAlignment="1" applyProtection="1">
      <alignment horizontal="center" vertical="center" wrapText="1"/>
      <protection locked="0"/>
    </xf>
    <xf numFmtId="0" fontId="4" fillId="0" borderId="1" xfId="0" applyFont="1" applyBorder="1"/>
    <xf numFmtId="9" fontId="3" fillId="0" borderId="1" xfId="0" applyNumberFormat="1" applyFont="1" applyBorder="1" applyAlignment="1">
      <alignment horizontal="center" vertical="top" wrapText="1"/>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5" fillId="0" borderId="1" xfId="0" applyFont="1" applyBorder="1" applyAlignment="1">
      <alignment horizontal="center" vertical="top"/>
    </xf>
    <xf numFmtId="0" fontId="4" fillId="16" borderId="60" xfId="0" applyFont="1" applyFill="1" applyBorder="1" applyAlignment="1">
      <alignment horizontal="center" vertical="center" wrapText="1"/>
    </xf>
    <xf numFmtId="0" fontId="6" fillId="0" borderId="0" xfId="0" applyFont="1"/>
    <xf numFmtId="0" fontId="13" fillId="0" borderId="30" xfId="0" applyFont="1" applyBorder="1" applyAlignment="1">
      <alignment horizontal="center" vertical="center" wrapText="1"/>
    </xf>
    <xf numFmtId="0" fontId="13" fillId="0" borderId="6" xfId="0" applyFont="1" applyBorder="1" applyAlignment="1">
      <alignment horizontal="center" vertical="center" wrapText="1"/>
    </xf>
    <xf numFmtId="0" fontId="35" fillId="0" borderId="1" xfId="0" applyFont="1" applyBorder="1" applyAlignment="1">
      <alignment horizontal="justify" vertical="center"/>
    </xf>
    <xf numFmtId="0" fontId="13" fillId="0" borderId="61" xfId="0" applyFont="1" applyBorder="1" applyAlignment="1">
      <alignment vertical="center" wrapText="1"/>
    </xf>
    <xf numFmtId="0" fontId="13" fillId="0" borderId="61" xfId="0" applyFont="1" applyBorder="1" applyAlignment="1">
      <alignment vertical="center"/>
    </xf>
    <xf numFmtId="0" fontId="13" fillId="0" borderId="59" xfId="0" applyFont="1" applyBorder="1" applyAlignment="1">
      <alignment vertical="center" wrapText="1"/>
    </xf>
    <xf numFmtId="0" fontId="13" fillId="0" borderId="1" xfId="0" applyFont="1" applyBorder="1" applyAlignment="1">
      <alignment vertical="center" wrapText="1"/>
    </xf>
    <xf numFmtId="0" fontId="13" fillId="12" borderId="1" xfId="0" applyFont="1" applyFill="1" applyBorder="1" applyAlignment="1">
      <alignment vertical="center" wrapText="1"/>
    </xf>
    <xf numFmtId="0" fontId="13" fillId="12" borderId="0" xfId="0" applyFont="1" applyFill="1"/>
    <xf numFmtId="0" fontId="2" fillId="2" borderId="50" xfId="0" applyFont="1" applyFill="1" applyBorder="1" applyAlignment="1">
      <alignment horizontal="center" vertical="center" textRotation="90" wrapText="1"/>
    </xf>
    <xf numFmtId="0" fontId="2" fillId="2" borderId="52" xfId="0" applyFont="1" applyFill="1" applyBorder="1" applyAlignment="1">
      <alignment horizontal="center" vertical="center" textRotation="90"/>
    </xf>
    <xf numFmtId="0" fontId="8" fillId="0" borderId="0" xfId="0" applyFont="1" applyAlignment="1">
      <alignment horizontal="left" vertical="center"/>
    </xf>
    <xf numFmtId="0" fontId="30" fillId="2" borderId="16" xfId="3" applyFill="1" applyBorder="1" applyAlignment="1">
      <alignment horizontal="center" vertical="center" wrapText="1"/>
    </xf>
    <xf numFmtId="0" fontId="30" fillId="2" borderId="10" xfId="3" applyFill="1" applyBorder="1" applyAlignment="1">
      <alignment horizontal="center" vertical="center" wrapText="1"/>
    </xf>
    <xf numFmtId="0" fontId="30" fillId="2" borderId="31" xfId="3" applyFill="1" applyBorder="1" applyAlignment="1">
      <alignment horizontal="center" vertical="center" wrapText="1"/>
    </xf>
    <xf numFmtId="0" fontId="30" fillId="2" borderId="17" xfId="3" applyFill="1" applyBorder="1" applyAlignment="1">
      <alignment horizontal="center" vertical="center" wrapText="1"/>
    </xf>
    <xf numFmtId="0" fontId="30" fillId="2" borderId="13" xfId="3" applyFill="1" applyBorder="1" applyAlignment="1">
      <alignment horizontal="center" vertical="center" wrapText="1"/>
    </xf>
    <xf numFmtId="0" fontId="30" fillId="2" borderId="1" xfId="3" applyFill="1" applyBorder="1" applyAlignment="1">
      <alignment horizontal="center" vertical="center" wrapText="1"/>
    </xf>
    <xf numFmtId="0" fontId="30" fillId="2" borderId="2" xfId="3" applyFill="1" applyBorder="1" applyAlignment="1">
      <alignment horizontal="center" vertical="center" wrapText="1"/>
    </xf>
    <xf numFmtId="0" fontId="30" fillId="2" borderId="14" xfId="3"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35"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2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0" xfId="0" applyFont="1" applyAlignment="1">
      <alignment horizontal="center" vertical="center" wrapText="1"/>
    </xf>
    <xf numFmtId="0" fontId="8" fillId="0" borderId="24"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23"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49" fontId="4" fillId="0" borderId="18" xfId="0" applyNumberFormat="1" applyFont="1" applyBorder="1" applyAlignment="1">
      <alignment horizontal="center" vertical="center" wrapText="1"/>
    </xf>
    <xf numFmtId="49" fontId="4" fillId="0" borderId="20" xfId="0" applyNumberFormat="1" applyFont="1" applyBorder="1" applyAlignment="1">
      <alignment horizontal="center" vertical="center" wrapText="1"/>
    </xf>
    <xf numFmtId="49" fontId="4" fillId="0" borderId="26" xfId="0" applyNumberFormat="1" applyFont="1" applyBorder="1" applyAlignment="1">
      <alignment horizontal="center" vertical="center" wrapText="1"/>
    </xf>
    <xf numFmtId="49" fontId="4" fillId="0" borderId="23" xfId="0" applyNumberFormat="1" applyFont="1" applyBorder="1" applyAlignment="1">
      <alignment horizontal="center" vertical="center" wrapText="1"/>
    </xf>
    <xf numFmtId="14" fontId="1" fillId="0" borderId="18" xfId="0" applyNumberFormat="1" applyFont="1" applyBorder="1" applyAlignment="1">
      <alignment horizontal="center" vertical="center"/>
    </xf>
    <xf numFmtId="0" fontId="34" fillId="0" borderId="0" xfId="0" applyFont="1" applyAlignment="1">
      <alignment horizontal="center"/>
    </xf>
    <xf numFmtId="14" fontId="35" fillId="0" borderId="5" xfId="0" applyNumberFormat="1" applyFont="1" applyBorder="1" applyAlignment="1">
      <alignment horizontal="center" vertical="center" wrapText="1"/>
    </xf>
    <xf numFmtId="14" fontId="35" fillId="0" borderId="30" xfId="0" applyNumberFormat="1" applyFont="1" applyBorder="1" applyAlignment="1">
      <alignment horizontal="center" vertical="center" wrapText="1"/>
    </xf>
    <xf numFmtId="14" fontId="35" fillId="0" borderId="6" xfId="0" applyNumberFormat="1" applyFont="1" applyBorder="1" applyAlignment="1">
      <alignment horizontal="center" vertical="center" wrapText="1"/>
    </xf>
    <xf numFmtId="0" fontId="3" fillId="4" borderId="1" xfId="0" applyFont="1" applyFill="1" applyBorder="1" applyAlignment="1">
      <alignment horizontal="center" vertical="top"/>
    </xf>
    <xf numFmtId="9" fontId="3" fillId="4" borderId="1" xfId="0" applyNumberFormat="1" applyFont="1" applyFill="1" applyBorder="1" applyAlignment="1">
      <alignment horizontal="center" vertical="top"/>
    </xf>
    <xf numFmtId="9" fontId="3" fillId="0" borderId="1" xfId="0" applyNumberFormat="1" applyFont="1" applyBorder="1" applyAlignment="1">
      <alignment horizontal="center" vertical="top" wrapText="1"/>
    </xf>
    <xf numFmtId="9" fontId="3" fillId="0" borderId="1" xfId="1" applyNumberFormat="1" applyFont="1" applyBorder="1" applyAlignment="1">
      <alignment horizontal="center" vertical="top" wrapText="1"/>
    </xf>
    <xf numFmtId="0" fontId="3" fillId="0" borderId="1" xfId="0" applyFont="1" applyBorder="1" applyAlignment="1">
      <alignment horizontal="center" vertical="top" wrapText="1"/>
    </xf>
    <xf numFmtId="0" fontId="13" fillId="0" borderId="1" xfId="0" applyFont="1" applyBorder="1" applyAlignment="1">
      <alignment vertical="top" wrapText="1"/>
    </xf>
    <xf numFmtId="0" fontId="10" fillId="4" borderId="1" xfId="0" applyFont="1" applyFill="1" applyBorder="1" applyAlignment="1">
      <alignment horizontal="center" vertical="top" textRotation="90"/>
    </xf>
    <xf numFmtId="0" fontId="1" fillId="0" borderId="1" xfId="0" applyFont="1" applyBorder="1" applyAlignment="1">
      <alignment horizontal="center" vertical="center" textRotation="90"/>
    </xf>
    <xf numFmtId="0" fontId="2" fillId="0" borderId="1" xfId="0" applyFont="1" applyBorder="1" applyAlignment="1">
      <alignment horizontal="justify" vertical="top" wrapText="1"/>
    </xf>
    <xf numFmtId="0" fontId="9" fillId="0" borderId="1" xfId="0" applyFont="1" applyBorder="1" applyAlignment="1">
      <alignment horizontal="justify" vertical="top" wrapText="1"/>
    </xf>
    <xf numFmtId="14" fontId="2" fillId="0" borderId="1" xfId="0" applyNumberFormat="1" applyFont="1" applyBorder="1" applyAlignment="1">
      <alignment horizontal="justify" vertical="top" wrapText="1"/>
    </xf>
    <xf numFmtId="0" fontId="33" fillId="0" borderId="1" xfId="0" applyFont="1" applyBorder="1" applyAlignment="1" applyProtection="1">
      <alignment horizontal="center" vertical="center" wrapText="1"/>
      <protection locked="0"/>
    </xf>
    <xf numFmtId="0" fontId="11" fillId="0" borderId="1" xfId="0" applyFont="1" applyBorder="1" applyAlignment="1" applyProtection="1">
      <alignment horizontal="center" vertical="center" wrapText="1"/>
      <protection locked="0"/>
    </xf>
    <xf numFmtId="0" fontId="3" fillId="0" borderId="1" xfId="0" applyFont="1" applyBorder="1" applyAlignment="1">
      <alignment horizontal="center" vertical="top"/>
    </xf>
    <xf numFmtId="0" fontId="3" fillId="0" borderId="1" xfId="0" applyFont="1" applyBorder="1" applyAlignment="1">
      <alignment horizontal="justify" vertical="top"/>
    </xf>
    <xf numFmtId="0" fontId="15" fillId="0" borderId="0" xfId="0" applyFont="1" applyAlignment="1">
      <alignment horizontal="center" vertical="center"/>
    </xf>
    <xf numFmtId="0" fontId="16" fillId="7" borderId="0" xfId="0" applyFont="1" applyFill="1" applyAlignment="1">
      <alignment horizontal="left" vertical="center"/>
    </xf>
    <xf numFmtId="0" fontId="16" fillId="8" borderId="37" xfId="0" applyFont="1" applyFill="1" applyBorder="1" applyAlignment="1">
      <alignment horizontal="center" vertical="center"/>
    </xf>
    <xf numFmtId="0" fontId="16" fillId="8" borderId="0" xfId="0" applyFont="1" applyFill="1" applyAlignment="1">
      <alignment horizontal="center" vertical="center"/>
    </xf>
    <xf numFmtId="0" fontId="18" fillId="7" borderId="37" xfId="0" applyFont="1" applyFill="1" applyBorder="1" applyAlignment="1">
      <alignment horizontal="left" vertical="center"/>
    </xf>
    <xf numFmtId="0" fontId="18" fillId="7" borderId="0" xfId="0" applyFont="1" applyFill="1" applyAlignment="1">
      <alignment horizontal="left" vertical="center"/>
    </xf>
    <xf numFmtId="0" fontId="19" fillId="0" borderId="38"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wrapText="1"/>
      <protection hidden="1"/>
    </xf>
    <xf numFmtId="0" fontId="19" fillId="0" borderId="40" xfId="0" applyFont="1" applyBorder="1" applyAlignment="1" applyProtection="1">
      <alignment horizontal="center" vertical="center" wrapText="1"/>
      <protection hidden="1"/>
    </xf>
    <xf numFmtId="0" fontId="19" fillId="0" borderId="39" xfId="0" applyFont="1" applyBorder="1" applyAlignment="1" applyProtection="1">
      <alignment horizontal="center" vertical="center"/>
      <protection hidden="1"/>
    </xf>
    <xf numFmtId="0" fontId="19" fillId="0" borderId="40" xfId="0" applyFont="1" applyBorder="1" applyAlignment="1" applyProtection="1">
      <alignment horizontal="center" vertical="center"/>
      <protection hidden="1"/>
    </xf>
    <xf numFmtId="0" fontId="16" fillId="9" borderId="31" xfId="0" applyFont="1" applyFill="1" applyBorder="1" applyAlignment="1">
      <alignment horizontal="center" vertical="center"/>
    </xf>
    <xf numFmtId="0" fontId="16" fillId="9" borderId="41" xfId="0" applyFont="1" applyFill="1" applyBorder="1" applyAlignment="1">
      <alignment horizontal="center" vertical="center"/>
    </xf>
    <xf numFmtId="0" fontId="16" fillId="9" borderId="42" xfId="0" applyFont="1" applyFill="1" applyBorder="1" applyAlignment="1">
      <alignment horizontal="center" vertical="center"/>
    </xf>
    <xf numFmtId="0" fontId="16" fillId="9" borderId="10" xfId="0" applyFont="1" applyFill="1" applyBorder="1" applyAlignment="1">
      <alignment horizontal="center" vertical="center"/>
    </xf>
    <xf numFmtId="0" fontId="16" fillId="9" borderId="17" xfId="0" applyFont="1" applyFill="1" applyBorder="1" applyAlignment="1">
      <alignment horizontal="center" vertical="center"/>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3" xfId="0" applyFont="1" applyBorder="1" applyAlignment="1">
      <alignment horizontal="left" vertical="center" wrapText="1"/>
    </xf>
    <xf numFmtId="0" fontId="22" fillId="0" borderId="2" xfId="0" applyFont="1" applyBorder="1" applyAlignment="1">
      <alignment horizontal="left" vertical="top" wrapText="1"/>
    </xf>
    <xf numFmtId="0" fontId="22" fillId="0" borderId="3" xfId="0" applyFont="1" applyBorder="1" applyAlignment="1">
      <alignment horizontal="left" vertical="top" wrapText="1"/>
    </xf>
    <xf numFmtId="0" fontId="22" fillId="0" borderId="43" xfId="0" applyFont="1" applyBorder="1" applyAlignment="1">
      <alignment horizontal="left" vertical="top" wrapText="1"/>
    </xf>
    <xf numFmtId="0" fontId="26" fillId="12" borderId="1" xfId="0" applyFont="1" applyFill="1" applyBorder="1" applyAlignment="1">
      <alignment horizontal="center" vertical="center" wrapText="1"/>
    </xf>
    <xf numFmtId="0" fontId="22" fillId="0" borderId="44" xfId="0" applyFont="1" applyBorder="1" applyAlignment="1">
      <alignment horizontal="left" vertical="top" wrapText="1"/>
    </xf>
    <xf numFmtId="0" fontId="22" fillId="0" borderId="45" xfId="0" applyFont="1" applyBorder="1" applyAlignment="1">
      <alignment horizontal="left" vertical="top" wrapText="1"/>
    </xf>
    <xf numFmtId="0" fontId="22" fillId="0" borderId="46" xfId="0" applyFont="1" applyBorder="1" applyAlignment="1">
      <alignment horizontal="left" vertical="top" wrapText="1"/>
    </xf>
    <xf numFmtId="0" fontId="19" fillId="0" borderId="2" xfId="0" applyFont="1" applyBorder="1" applyAlignment="1" applyProtection="1">
      <alignment horizontal="center" vertical="center" wrapText="1"/>
      <protection hidden="1"/>
    </xf>
    <xf numFmtId="0" fontId="19" fillId="0" borderId="3" xfId="0" applyFont="1" applyBorder="1" applyAlignment="1" applyProtection="1">
      <alignment horizontal="center" vertical="center" wrapText="1"/>
      <protection hidden="1"/>
    </xf>
    <xf numFmtId="0" fontId="19" fillId="0" borderId="4" xfId="0" applyFont="1" applyBorder="1" applyAlignment="1" applyProtection="1">
      <alignment horizontal="center" vertical="center" wrapText="1"/>
      <protection hidden="1"/>
    </xf>
    <xf numFmtId="0" fontId="25" fillId="9" borderId="1" xfId="0" applyFont="1" applyFill="1" applyBorder="1" applyAlignment="1">
      <alignment horizontal="center" vertical="center"/>
    </xf>
    <xf numFmtId="0" fontId="16" fillId="0" borderId="0" xfId="0" applyFont="1" applyAlignment="1">
      <alignment horizontal="center"/>
    </xf>
    <xf numFmtId="0" fontId="21" fillId="5" borderId="5" xfId="0" applyFont="1" applyFill="1" applyBorder="1" applyAlignment="1">
      <alignment horizontal="center" vertical="center"/>
    </xf>
    <xf numFmtId="0" fontId="21" fillId="5" borderId="6" xfId="0" applyFont="1" applyFill="1" applyBorder="1" applyAlignment="1">
      <alignment horizontal="center" vertical="center"/>
    </xf>
    <xf numFmtId="0" fontId="32" fillId="0" borderId="0" xfId="0" applyFont="1" applyAlignment="1">
      <alignment horizontal="center" vertical="center" wrapText="1"/>
    </xf>
    <xf numFmtId="0" fontId="32" fillId="0" borderId="7" xfId="0" applyFont="1" applyBorder="1" applyAlignment="1">
      <alignment horizontal="center" vertical="center" wrapText="1"/>
    </xf>
    <xf numFmtId="0" fontId="7" fillId="11" borderId="1" xfId="0" applyFont="1" applyFill="1" applyBorder="1" applyAlignment="1">
      <alignment horizontal="center"/>
    </xf>
    <xf numFmtId="0" fontId="0" fillId="0" borderId="1" xfId="0" applyBorder="1" applyAlignment="1">
      <alignment horizontal="center" vertical="center" wrapText="1"/>
    </xf>
    <xf numFmtId="0" fontId="31" fillId="15" borderId="2" xfId="0" applyFont="1" applyFill="1" applyBorder="1" applyAlignment="1">
      <alignment horizontal="center" vertical="center" textRotation="90"/>
    </xf>
    <xf numFmtId="0" fontId="21" fillId="10" borderId="5" xfId="0" applyFont="1" applyFill="1" applyBorder="1" applyAlignment="1">
      <alignment horizontal="center" vertical="center"/>
    </xf>
    <xf numFmtId="0" fontId="21" fillId="10" borderId="6" xfId="0" applyFont="1" applyFill="1" applyBorder="1" applyAlignment="1">
      <alignment horizontal="center" vertical="center"/>
    </xf>
    <xf numFmtId="0" fontId="21" fillId="11" borderId="5" xfId="0" applyFont="1" applyFill="1" applyBorder="1" applyAlignment="1">
      <alignment horizontal="center" vertical="center"/>
    </xf>
    <xf numFmtId="0" fontId="21" fillId="11" borderId="6" xfId="0" applyFont="1" applyFill="1" applyBorder="1" applyAlignment="1">
      <alignment horizontal="center" vertical="center"/>
    </xf>
    <xf numFmtId="0" fontId="21" fillId="3" borderId="5" xfId="0" applyFont="1" applyFill="1" applyBorder="1" applyAlignment="1">
      <alignment horizontal="center" vertical="center"/>
    </xf>
    <xf numFmtId="0" fontId="21" fillId="3" borderId="6" xfId="0" applyFont="1" applyFill="1" applyBorder="1" applyAlignment="1">
      <alignment horizontal="center" vertical="center"/>
    </xf>
    <xf numFmtId="0" fontId="16" fillId="15" borderId="0" xfId="0" applyFont="1" applyFill="1" applyAlignment="1">
      <alignment horizontal="center"/>
    </xf>
  </cellXfs>
  <cellStyles count="4">
    <cellStyle name="Hipervínculo" xfId="3" builtinId="8"/>
    <cellStyle name="Millares [0]" xfId="1" builtinId="6"/>
    <cellStyle name="Normal" xfId="0" builtinId="0"/>
    <cellStyle name="Porcentaje" xfId="2" builtinId="5"/>
  </cellStyles>
  <dxfs count="73">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FD97896A-7643-4A53-A183-0F6A9577C4A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48AD0A0-D861-495C-A520-25BFE6CBD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545652BF-2FC7-4D51-92E0-D2DD90C3F37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E8D1B04C-1F53-478F-B60E-1238DB8AD21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D588C-D613-4DCF-B05E-49A671A12EF6}">
  <sheetPr>
    <tabColor rgb="FF00B050"/>
  </sheetPr>
  <dimension ref="A1:B14"/>
  <sheetViews>
    <sheetView workbookViewId="0">
      <selection activeCell="F11" sqref="F11"/>
    </sheetView>
  </sheetViews>
  <sheetFormatPr defaultColWidth="11.42578125" defaultRowHeight="14.45"/>
  <cols>
    <col min="1" max="1" width="18.28515625" customWidth="1"/>
    <col min="2" max="2" width="55.7109375" customWidth="1"/>
  </cols>
  <sheetData>
    <row r="1" spans="1:2" ht="21">
      <c r="A1" s="246" t="s">
        <v>0</v>
      </c>
      <c r="B1" s="246"/>
    </row>
    <row r="3" spans="1:2">
      <c r="A3" t="s">
        <v>1</v>
      </c>
    </row>
    <row r="5" spans="1:2">
      <c r="A5" s="173" t="s">
        <v>2</v>
      </c>
      <c r="B5" s="173" t="s">
        <v>3</v>
      </c>
    </row>
    <row r="6" spans="1:2">
      <c r="A6" s="247">
        <v>46058</v>
      </c>
      <c r="B6" s="177" t="s">
        <v>4</v>
      </c>
    </row>
    <row r="7" spans="1:2">
      <c r="A7" s="248"/>
      <c r="B7" s="177" t="s">
        <v>5</v>
      </c>
    </row>
    <row r="8" spans="1:2">
      <c r="A8" s="249"/>
      <c r="B8" s="177" t="s">
        <v>6</v>
      </c>
    </row>
    <row r="9" spans="1:2">
      <c r="A9" s="153"/>
      <c r="B9" s="110"/>
    </row>
    <row r="10" spans="1:2">
      <c r="A10" s="153"/>
      <c r="B10" s="110"/>
    </row>
    <row r="11" spans="1:2">
      <c r="A11" s="153"/>
      <c r="B11" s="110"/>
    </row>
    <row r="12" spans="1:2">
      <c r="A12" s="153"/>
      <c r="B12" s="110"/>
    </row>
    <row r="14" spans="1:2">
      <c r="A14" s="174" t="s">
        <v>7</v>
      </c>
    </row>
  </sheetData>
  <mergeCells count="2">
    <mergeCell ref="A1:B1"/>
    <mergeCell ref="A6:A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9"/>
  <sheetViews>
    <sheetView showGridLines="0" view="pageBreakPreview" topLeftCell="T16" zoomScale="60" zoomScaleNormal="60" workbookViewId="0">
      <selection activeCell="BA17" sqref="BA17:BA19"/>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2.28515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78.140625" customWidth="1"/>
    <col min="48" max="50" width="45" customWidth="1"/>
    <col min="51" max="51" width="1" customWidth="1"/>
    <col min="52" max="53" width="45" customWidth="1"/>
  </cols>
  <sheetData>
    <row r="1" spans="1:53" ht="15.75" customHeight="1">
      <c r="A1" s="219"/>
      <c r="B1" s="220"/>
      <c r="C1" s="225" t="s">
        <v>8</v>
      </c>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7"/>
      <c r="AX1" s="219" t="s">
        <v>9</v>
      </c>
      <c r="AY1" s="220"/>
      <c r="AZ1" s="237" t="s">
        <v>10</v>
      </c>
      <c r="BA1" s="238"/>
    </row>
    <row r="2" spans="1:53" ht="15.75" customHeight="1" thickBot="1">
      <c r="A2" s="221"/>
      <c r="B2" s="222"/>
      <c r="C2" s="228"/>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30"/>
      <c r="AX2" s="223"/>
      <c r="AY2" s="224"/>
      <c r="AZ2" s="239"/>
      <c r="BA2" s="240"/>
    </row>
    <row r="3" spans="1:53" ht="15.75" customHeight="1">
      <c r="A3" s="221"/>
      <c r="B3" s="222"/>
      <c r="C3" s="228"/>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30"/>
      <c r="AX3" s="219" t="s">
        <v>11</v>
      </c>
      <c r="AY3" s="220"/>
      <c r="AZ3" s="241" t="s">
        <v>12</v>
      </c>
      <c r="BA3" s="242"/>
    </row>
    <row r="4" spans="1:53" ht="16.5" customHeight="1" thickBot="1">
      <c r="A4" s="221"/>
      <c r="B4" s="222"/>
      <c r="C4" s="231"/>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3"/>
      <c r="AX4" s="223"/>
      <c r="AY4" s="224"/>
      <c r="AZ4" s="243"/>
      <c r="BA4" s="244"/>
    </row>
    <row r="5" spans="1:53" ht="20.45" customHeight="1">
      <c r="A5" s="221"/>
      <c r="B5" s="222"/>
      <c r="C5" s="228" t="s">
        <v>13</v>
      </c>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30"/>
      <c r="AX5" s="219" t="s">
        <v>14</v>
      </c>
      <c r="AY5" s="220"/>
      <c r="AZ5" s="219" t="s">
        <v>15</v>
      </c>
      <c r="BA5" s="220"/>
    </row>
    <row r="6" spans="1:53" ht="15" customHeight="1" thickBot="1">
      <c r="A6" s="221"/>
      <c r="B6" s="222"/>
      <c r="C6" s="228"/>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30"/>
      <c r="AX6" s="223"/>
      <c r="AY6" s="224"/>
      <c r="AZ6" s="223"/>
      <c r="BA6" s="224"/>
    </row>
    <row r="7" spans="1:53" ht="15.75" customHeight="1">
      <c r="A7" s="221"/>
      <c r="B7" s="222"/>
      <c r="C7" s="228"/>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30"/>
      <c r="AX7" s="219" t="s">
        <v>16</v>
      </c>
      <c r="AY7" s="220"/>
      <c r="AZ7" s="245">
        <v>45909</v>
      </c>
      <c r="BA7" s="238"/>
    </row>
    <row r="8" spans="1:53" ht="16.5" customHeight="1" thickBot="1">
      <c r="A8" s="223"/>
      <c r="B8" s="224"/>
      <c r="C8" s="231"/>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3"/>
      <c r="AX8" s="223"/>
      <c r="AY8" s="224"/>
      <c r="AZ8" s="239"/>
      <c r="BA8" s="240"/>
    </row>
    <row r="10" spans="1:53" ht="54" customHeight="1">
      <c r="A10" s="215" t="s">
        <v>17</v>
      </c>
      <c r="B10" s="215"/>
      <c r="C10" s="215"/>
      <c r="D10" s="234" t="s">
        <v>18</v>
      </c>
      <c r="E10" s="235"/>
      <c r="F10" s="235"/>
      <c r="G10" s="235"/>
      <c r="H10" s="235"/>
      <c r="I10" s="235"/>
      <c r="J10" s="235"/>
      <c r="K10" s="235"/>
      <c r="L10" s="235"/>
      <c r="M10" s="236"/>
      <c r="N10" s="24"/>
      <c r="AN10" s="1"/>
      <c r="AO10" s="1"/>
      <c r="AP10" s="1"/>
    </row>
    <row r="11" spans="1:53" s="3" customFormat="1" ht="75" customHeight="1">
      <c r="A11" s="215" t="s">
        <v>19</v>
      </c>
      <c r="B11" s="215"/>
      <c r="C11" s="215"/>
      <c r="D11" s="216" t="s">
        <v>20</v>
      </c>
      <c r="E11" s="217"/>
      <c r="F11" s="217"/>
      <c r="G11" s="217"/>
      <c r="H11" s="217"/>
      <c r="I11" s="217"/>
      <c r="J11" s="217"/>
      <c r="K11" s="217"/>
      <c r="L11" s="217"/>
      <c r="M11" s="218"/>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5" t="s">
        <v>21</v>
      </c>
      <c r="B12" s="215"/>
      <c r="C12" s="215"/>
      <c r="D12" s="216" t="s">
        <v>22</v>
      </c>
      <c r="E12" s="217"/>
      <c r="F12" s="217"/>
      <c r="G12" s="217"/>
      <c r="H12" s="217"/>
      <c r="I12" s="217"/>
      <c r="J12" s="217"/>
      <c r="K12" s="217"/>
      <c r="L12" s="217"/>
      <c r="M12" s="218"/>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7" t="s">
        <v>23</v>
      </c>
      <c r="B14" s="188"/>
      <c r="C14" s="188"/>
      <c r="D14" s="188"/>
      <c r="E14" s="188"/>
      <c r="F14" s="188"/>
      <c r="G14" s="188"/>
      <c r="H14" s="188"/>
      <c r="I14" s="188"/>
      <c r="J14" s="188"/>
      <c r="K14" s="188"/>
      <c r="L14" s="188"/>
      <c r="M14" s="188"/>
      <c r="N14" s="189"/>
      <c r="O14" s="190"/>
      <c r="P14" s="2"/>
      <c r="Q14" s="195" t="s">
        <v>24</v>
      </c>
      <c r="R14" s="196"/>
      <c r="S14" s="196"/>
      <c r="T14" s="196"/>
      <c r="U14" s="196"/>
      <c r="V14" s="196"/>
      <c r="W14" s="196"/>
      <c r="X14" s="196"/>
      <c r="Y14" s="197"/>
      <c r="Z14" s="197"/>
      <c r="AA14" s="197"/>
      <c r="AB14" s="197"/>
      <c r="AC14" s="197"/>
      <c r="AD14" s="197"/>
      <c r="AE14" s="197"/>
      <c r="AF14" s="196"/>
      <c r="AG14" s="196"/>
      <c r="AH14" s="196"/>
      <c r="AI14" s="196"/>
      <c r="AJ14" s="196"/>
      <c r="AK14" s="196"/>
      <c r="AL14" s="196"/>
      <c r="AM14" s="196"/>
      <c r="AN14" s="198"/>
      <c r="AO14" s="2"/>
      <c r="AP14" s="199" t="s">
        <v>25</v>
      </c>
      <c r="AQ14" s="200"/>
      <c r="AR14" s="201"/>
      <c r="AT14" s="205" t="s">
        <v>26</v>
      </c>
      <c r="AU14" s="206"/>
      <c r="AV14" s="206"/>
      <c r="AW14" s="206"/>
      <c r="AX14" s="207"/>
      <c r="AY14" s="30"/>
      <c r="AZ14" s="199" t="s">
        <v>27</v>
      </c>
      <c r="BA14" s="201"/>
    </row>
    <row r="15" spans="1:53">
      <c r="A15" s="191"/>
      <c r="B15" s="192"/>
      <c r="C15" s="192"/>
      <c r="D15" s="192"/>
      <c r="E15" s="192"/>
      <c r="F15" s="192"/>
      <c r="G15" s="192"/>
      <c r="H15" s="192"/>
      <c r="I15" s="192"/>
      <c r="J15" s="192"/>
      <c r="K15" s="192"/>
      <c r="L15" s="192"/>
      <c r="M15" s="192"/>
      <c r="N15" s="193"/>
      <c r="O15" s="194"/>
      <c r="P15" s="2"/>
      <c r="Q15" s="26"/>
      <c r="R15" s="27"/>
      <c r="S15" s="27"/>
      <c r="T15" s="27"/>
      <c r="U15" s="27"/>
      <c r="V15" s="27"/>
      <c r="W15" s="27"/>
      <c r="X15" s="27"/>
      <c r="Y15" s="210" t="s">
        <v>28</v>
      </c>
      <c r="Z15" s="211"/>
      <c r="AA15" s="212"/>
      <c r="AB15" s="210" t="s">
        <v>29</v>
      </c>
      <c r="AC15" s="211"/>
      <c r="AD15" s="211"/>
      <c r="AE15" s="211"/>
      <c r="AF15" s="212"/>
      <c r="AG15" s="213"/>
      <c r="AH15" s="213"/>
      <c r="AI15" s="213"/>
      <c r="AJ15" s="213"/>
      <c r="AK15" s="213"/>
      <c r="AL15" s="213"/>
      <c r="AM15" s="213"/>
      <c r="AN15" s="214"/>
      <c r="AO15" s="2"/>
      <c r="AP15" s="202"/>
      <c r="AQ15" s="203"/>
      <c r="AR15" s="204"/>
      <c r="AT15" s="208"/>
      <c r="AU15" s="203"/>
      <c r="AV15" s="203"/>
      <c r="AW15" s="203"/>
      <c r="AX15" s="209"/>
      <c r="AY15" s="30"/>
      <c r="AZ15" s="202"/>
      <c r="BA15" s="204"/>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51" t="s">
        <v>45</v>
      </c>
      <c r="S16" s="151" t="s">
        <v>46</v>
      </c>
      <c r="T16" s="151" t="s">
        <v>47</v>
      </c>
      <c r="U16" s="151" t="s">
        <v>48</v>
      </c>
      <c r="V16" s="151" t="s">
        <v>49</v>
      </c>
      <c r="W16" s="151" t="s">
        <v>50</v>
      </c>
      <c r="X16" s="28" t="s">
        <v>51</v>
      </c>
      <c r="Y16" s="124" t="s">
        <v>52</v>
      </c>
      <c r="Z16" s="124" t="s">
        <v>53</v>
      </c>
      <c r="AA16" s="16" t="s">
        <v>54</v>
      </c>
      <c r="AB16" s="184" t="s">
        <v>55</v>
      </c>
      <c r="AC16" s="185"/>
      <c r="AD16" s="16" t="s">
        <v>56</v>
      </c>
      <c r="AE16" s="184" t="s">
        <v>57</v>
      </c>
      <c r="AF16" s="185"/>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61" t="s">
        <v>72</v>
      </c>
    </row>
    <row r="17" spans="1:53" ht="353.25" customHeight="1">
      <c r="A17" s="263">
        <v>1</v>
      </c>
      <c r="B17" s="264" t="s">
        <v>73</v>
      </c>
      <c r="C17" s="254" t="s">
        <v>74</v>
      </c>
      <c r="D17" s="254" t="s">
        <v>75</v>
      </c>
      <c r="E17" s="254" t="s">
        <v>76</v>
      </c>
      <c r="F17" s="254"/>
      <c r="G17" s="263">
        <v>48</v>
      </c>
      <c r="H17" s="250" t="str">
        <f>IF(G17&lt;=0,"",IF(G17&lt;=2,"Muy Baja",IF(G17&lt;=24,"Baja",IF(G17&lt;=500,"Media",IF(G17&lt;=5000,"Alta","Muy Alta")))))</f>
        <v>Media</v>
      </c>
      <c r="I17" s="251">
        <f>IF(H17="","",IF(H17="Muy Baja",0.2,IF(H17="Baja",0.4,IF(H17="Media",0.6,IF(H17="Alta",0.8,IF(H17="Muy Alta",1,))))))</f>
        <v>0.6</v>
      </c>
      <c r="J17" s="252" t="s">
        <v>77</v>
      </c>
      <c r="K17" s="253" t="str">
        <f>+J17</f>
        <v>Afectación Menor o igual a 700 SMLMV</v>
      </c>
      <c r="L17" s="250" t="str">
        <f>+VLOOKUP(K17,Datos!$O$4:$P$15,2,FALSE)</f>
        <v>Leve</v>
      </c>
      <c r="M17" s="251">
        <f>IF(L17="","",IF(L17="Leve",0.2,IF(L17="Menor",0.4,IF(L17="Moderado",0.6,IF(L17="Mayor",0.8,IF(L17="Catastrófico",1,))))))</f>
        <v>0.2</v>
      </c>
      <c r="N17" s="251" t="str">
        <f>+CONCATENATE(H17, " - ", L17)</f>
        <v>Media - Leve</v>
      </c>
      <c r="O17" s="256" t="str">
        <f>+VLOOKUP(N17,Datos!J4:K28,2,)</f>
        <v>MODERADO</v>
      </c>
      <c r="P17" s="152"/>
      <c r="Q17" s="164">
        <v>1</v>
      </c>
      <c r="R17" s="118" t="s">
        <v>78</v>
      </c>
      <c r="S17" s="118" t="s">
        <v>79</v>
      </c>
      <c r="T17" s="118" t="s">
        <v>80</v>
      </c>
      <c r="U17" s="118" t="s">
        <v>81</v>
      </c>
      <c r="V17" s="118" t="s">
        <v>82</v>
      </c>
      <c r="W17" s="118" t="s">
        <v>83</v>
      </c>
      <c r="X17" s="33" t="str">
        <f>IF(OR(Y17="Preventivo",Y17="Detectivo"),"Probabilidad",IF(Y17="Correctivo","Impacto",""))</f>
        <v>Probabilidad</v>
      </c>
      <c r="Y17" s="6" t="s">
        <v>84</v>
      </c>
      <c r="Z17" s="6" t="s">
        <v>85</v>
      </c>
      <c r="AA17" s="34" t="str">
        <f>IF(AND(Y17="Preventivo",Z17="Automático"),"50%",IF(AND(Y17="Preventivo",Z17="Manual"),"40%",IF(AND(Y17="Detectivo",Z17="Automático"),"40%",IF(AND(Y17="Detectivo",Z17="Manual"),"30%",IF(AND(Y17="Correctivo",Z17="Automático"),"35%",IF(AND(Y17="Correctivo",Z17="Manual"),"25%",""))))))</f>
        <v>40%</v>
      </c>
      <c r="AB17" s="8" t="s">
        <v>86</v>
      </c>
      <c r="AC17" s="41" t="s">
        <v>87</v>
      </c>
      <c r="AD17" s="6" t="s">
        <v>88</v>
      </c>
      <c r="AE17" s="8" t="s">
        <v>89</v>
      </c>
      <c r="AF17" s="8" t="str">
        <f>+W17</f>
        <v>Base semanal remitida por SIMI, para la consolidación y envío a las UPIS y convenios para la verificación del Enfoque pedagógico-formativo 4x2.</v>
      </c>
      <c r="AG17" s="35">
        <f>IFERROR(IF(X17="Probabilidad",(I17-(+I17*AA17)),IF(X17="Impacto",I17,"")),"")</f>
        <v>0.36</v>
      </c>
      <c r="AH17" s="36" t="str">
        <f t="shared" ref="AH17" si="0">IFERROR(IF(AG17="","",IF(AG17&lt;=0.2,"Muy Baja",IF(AG17&lt;=0.4,"Baja",IF(AG17&lt;=0.6,"Media",IF(AG17&lt;=0.8,"Alta","Muy Alta"))))),"")</f>
        <v>Baja</v>
      </c>
      <c r="AI17" s="37">
        <f>I17-(AA17*I17)</f>
        <v>0.36</v>
      </c>
      <c r="AJ17" s="38" t="str">
        <f t="shared" ref="AJ17" si="1">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257" t="s">
        <v>90</v>
      </c>
      <c r="AO17" s="152"/>
      <c r="AP17" s="258" t="s">
        <v>91</v>
      </c>
      <c r="AQ17" s="259" t="s">
        <v>92</v>
      </c>
      <c r="AR17" s="260">
        <v>46371</v>
      </c>
      <c r="AS17" s="153"/>
      <c r="AT17" s="154">
        <v>46156</v>
      </c>
      <c r="AU17" s="42" t="s">
        <v>93</v>
      </c>
      <c r="AV17" s="178" t="s">
        <v>94</v>
      </c>
      <c r="AW17" s="179" t="s">
        <v>95</v>
      </c>
      <c r="AX17" s="261"/>
      <c r="AY17" s="167"/>
      <c r="AZ17" s="255" t="s">
        <v>96</v>
      </c>
      <c r="BA17" s="255" t="s">
        <v>97</v>
      </c>
    </row>
    <row r="18" spans="1:53" ht="353.25" customHeight="1">
      <c r="A18" s="263"/>
      <c r="B18" s="264"/>
      <c r="C18" s="254"/>
      <c r="D18" s="254"/>
      <c r="E18" s="254"/>
      <c r="F18" s="254"/>
      <c r="G18" s="263"/>
      <c r="H18" s="250"/>
      <c r="I18" s="251"/>
      <c r="J18" s="252"/>
      <c r="K18" s="253"/>
      <c r="L18" s="250"/>
      <c r="M18" s="251"/>
      <c r="N18" s="251"/>
      <c r="O18" s="256"/>
      <c r="P18" s="152"/>
      <c r="Q18" s="164">
        <v>2</v>
      </c>
      <c r="R18" s="118" t="s">
        <v>98</v>
      </c>
      <c r="S18" s="118" t="s">
        <v>99</v>
      </c>
      <c r="T18" s="118" t="s">
        <v>100</v>
      </c>
      <c r="U18" s="118" t="s">
        <v>101</v>
      </c>
      <c r="V18" s="118" t="s">
        <v>102</v>
      </c>
      <c r="W18" s="118" t="s">
        <v>103</v>
      </c>
      <c r="X18" s="33" t="str">
        <f t="shared" ref="X18:X19" si="2">IF(OR(Y18="Preventivo",Y18="Detectivo"),"Probabilidad",IF(Y18="Correctivo","Impacto",""))</f>
        <v>Probabilidad</v>
      </c>
      <c r="Y18" s="6" t="s">
        <v>104</v>
      </c>
      <c r="Z18" s="6" t="s">
        <v>85</v>
      </c>
      <c r="AA18" s="34" t="str">
        <f t="shared" ref="AA18:AA19" si="3">IF(AND(Y18="Preventivo",Z18="Automático"),"50%",IF(AND(Y18="Preventivo",Z18="Manual"),"40%",IF(AND(Y18="Detectivo",Z18="Automático"),"40%",IF(AND(Y18="Detectivo",Z18="Manual"),"30%",IF(AND(Y18="Correctivo",Z18="Automático"),"35%",IF(AND(Y18="Correctivo",Z18="Manual"),"25%",""))))))</f>
        <v>30%</v>
      </c>
      <c r="AB18" s="8" t="s">
        <v>86</v>
      </c>
      <c r="AC18" s="41" t="s">
        <v>87</v>
      </c>
      <c r="AD18" s="6" t="s">
        <v>88</v>
      </c>
      <c r="AE18" s="8" t="s">
        <v>89</v>
      </c>
      <c r="AF18" s="8" t="str">
        <f>+W18</f>
        <v>Correo electrónico de validación con la base remitida, al equipo ECEC por parte de la coordinación de la estrategia de cultura ciudadana y acta A-GDO-FT-004 de la validación realizada al cumplimento del Enfoque pedagógico-formativo 4x2. si se evidencia alguna inconsistencia, se remite correo de alerta al equipo ECEC, para la respectiva revisión con SIMI.</v>
      </c>
      <c r="AG18" s="37">
        <f t="shared" ref="AG18:AG19" si="4">IFERROR(IF(AND(X17="Probabilidad",X18="Probabilidad"),(AI17-(+AI17*AA18)),IF(X18="Probabilidad",($I$17-(+$I$17*AA18)),IF(X18="Impacto",AI17,""))),"")</f>
        <v>0.252</v>
      </c>
      <c r="AH18" s="36" t="str">
        <f t="shared" ref="AH18:AH19" si="5">IFERROR(IF(AG18="","",IF(AG18&lt;=0.2,"Muy Baja",IF(AG18&lt;=0.4,"Baja",IF(AG18&lt;=0.6,"Media",IF(AG18&lt;=0.8,"Alta","Muy Alta"))))),"")</f>
        <v>Baja</v>
      </c>
      <c r="AI18" s="37">
        <f t="shared" ref="AI18:AI19" si="6">+AG18</f>
        <v>0.252</v>
      </c>
      <c r="AJ18" s="38" t="str">
        <f t="shared" ref="AJ18:AJ19" si="7">IFERROR(IF(AK18="","",IF(AK18&lt;=0.2,"Leve",IF(AK18&lt;=0.4,"Menor",IF(AK18&lt;=0.6,"Moderado",IF(AK18&lt;=0.8,"Mayor","Catastrófico"))))),"")</f>
        <v>Leve</v>
      </c>
      <c r="AK18" s="35">
        <f t="shared" ref="AK18:AK19" si="8">IFERROR(IF(AND(X17="Impacto",X17="Impacto"),(AK17-(+AK17*AA18)),IF(X18="Impacto",($M$17-(+$M$17*AA18)),IF(X18="Probabilidad",AK17,""))),"")</f>
        <v>0.2</v>
      </c>
      <c r="AL18" s="39" t="str">
        <f t="shared" ref="AL18:AL19" si="9">+CONCATENATE(AH18, " - ", AJ18)</f>
        <v>Baja - Leve</v>
      </c>
      <c r="AM18" s="40" t="str">
        <f>+VLOOKUP(AL18,Datos!$J$4:$K$28,2,)</f>
        <v>BAJO</v>
      </c>
      <c r="AN18" s="257"/>
      <c r="AO18" s="152"/>
      <c r="AP18" s="258"/>
      <c r="AQ18" s="259"/>
      <c r="AR18" s="260"/>
      <c r="AS18" s="153"/>
      <c r="AT18" s="154">
        <v>46156</v>
      </c>
      <c r="AU18" s="42" t="s">
        <v>105</v>
      </c>
      <c r="AV18" s="175" t="s">
        <v>106</v>
      </c>
      <c r="AW18" s="179" t="s">
        <v>95</v>
      </c>
      <c r="AX18" s="262"/>
      <c r="AY18" s="167"/>
      <c r="AZ18" s="255"/>
      <c r="BA18" s="255"/>
    </row>
    <row r="19" spans="1:53" ht="353.25" customHeight="1">
      <c r="A19" s="263"/>
      <c r="B19" s="264"/>
      <c r="C19" s="254"/>
      <c r="D19" s="254"/>
      <c r="E19" s="254"/>
      <c r="F19" s="254"/>
      <c r="G19" s="263"/>
      <c r="H19" s="250"/>
      <c r="I19" s="251"/>
      <c r="J19" s="252"/>
      <c r="K19" s="253"/>
      <c r="L19" s="250"/>
      <c r="M19" s="251"/>
      <c r="N19" s="251"/>
      <c r="O19" s="256"/>
      <c r="P19" s="152"/>
      <c r="Q19" s="164">
        <v>3</v>
      </c>
      <c r="R19" s="118" t="s">
        <v>107</v>
      </c>
      <c r="S19" s="149" t="s">
        <v>108</v>
      </c>
      <c r="T19" s="150" t="s">
        <v>109</v>
      </c>
      <c r="U19" s="118" t="s">
        <v>110</v>
      </c>
      <c r="V19" s="118" t="s">
        <v>111</v>
      </c>
      <c r="W19" s="118" t="s">
        <v>112</v>
      </c>
      <c r="X19" s="33" t="str">
        <f t="shared" si="2"/>
        <v>Impacto</v>
      </c>
      <c r="Y19" s="6" t="s">
        <v>113</v>
      </c>
      <c r="Z19" s="6" t="s">
        <v>85</v>
      </c>
      <c r="AA19" s="34" t="str">
        <f t="shared" si="3"/>
        <v>25%</v>
      </c>
      <c r="AB19" s="8" t="s">
        <v>86</v>
      </c>
      <c r="AC19" s="41" t="s">
        <v>87</v>
      </c>
      <c r="AD19" s="6" t="s">
        <v>88</v>
      </c>
      <c r="AE19" s="8" t="s">
        <v>89</v>
      </c>
      <c r="AF19" s="8" t="str">
        <f>+W19</f>
        <v>1. Base mensual para la concesión de estímulo remitida por SIMI.
2. Correo electrónico de alerta (cuando aplique) 
3. INFORME FINAL PARA CONCESIÓN DE ESTIMULO DE CORRESPONSABILIDAD M-PSS-FT-045 
4. Resoluciones de Concesión de estímulo</v>
      </c>
      <c r="AG19" s="35">
        <f t="shared" si="4"/>
        <v>0.252</v>
      </c>
      <c r="AH19" s="36" t="str">
        <f t="shared" si="5"/>
        <v>Baja</v>
      </c>
      <c r="AI19" s="37">
        <f t="shared" si="6"/>
        <v>0.252</v>
      </c>
      <c r="AJ19" s="38" t="str">
        <f t="shared" si="7"/>
        <v>Leve</v>
      </c>
      <c r="AK19" s="35">
        <f t="shared" si="8"/>
        <v>0.15000000000000002</v>
      </c>
      <c r="AL19" s="39" t="str">
        <f t="shared" si="9"/>
        <v>Baja - Leve</v>
      </c>
      <c r="AM19" s="40" t="str">
        <f>+VLOOKUP(AL19,Datos!$J$4:$K$28,2,)</f>
        <v>BAJO</v>
      </c>
      <c r="AN19" s="257"/>
      <c r="AO19" s="152"/>
      <c r="AP19" s="258"/>
      <c r="AQ19" s="259"/>
      <c r="AR19" s="260"/>
      <c r="AS19" s="153"/>
      <c r="AT19" s="154">
        <v>46156</v>
      </c>
      <c r="AU19" s="118" t="s">
        <v>114</v>
      </c>
      <c r="AV19" s="176" t="s">
        <v>106</v>
      </c>
      <c r="AW19" s="165" t="s">
        <v>95</v>
      </c>
      <c r="AX19" s="262"/>
      <c r="AY19" s="167"/>
      <c r="AZ19" s="255"/>
      <c r="BA19" s="255"/>
    </row>
    <row r="20" spans="1:53" ht="93.75" customHeight="1">
      <c r="B20" s="125"/>
      <c r="C20" s="126"/>
      <c r="D20" s="126"/>
      <c r="E20" s="126"/>
      <c r="F20" s="126"/>
      <c r="G20" s="125"/>
      <c r="H20" s="125"/>
      <c r="I20" s="140"/>
      <c r="J20" s="127"/>
      <c r="K20" s="141"/>
      <c r="L20" s="125"/>
      <c r="M20" s="140"/>
      <c r="N20" s="140"/>
      <c r="O20" s="142"/>
      <c r="P20" s="2"/>
      <c r="Q20" s="128"/>
      <c r="R20" s="25"/>
      <c r="S20" s="25"/>
      <c r="T20" s="25"/>
      <c r="U20" s="25"/>
      <c r="V20" s="25"/>
      <c r="W20" s="25"/>
      <c r="X20" s="128"/>
      <c r="Y20" s="129"/>
      <c r="Z20" s="129"/>
      <c r="AA20" s="143"/>
      <c r="AB20" s="130"/>
      <c r="AC20" s="131"/>
      <c r="AD20" s="129"/>
      <c r="AE20" s="130"/>
      <c r="AF20" s="130"/>
      <c r="AG20" s="144"/>
      <c r="AH20" s="129"/>
      <c r="AI20" s="145"/>
      <c r="AJ20" s="146"/>
      <c r="AK20" s="144"/>
      <c r="AL20" s="147"/>
      <c r="AM20" s="148"/>
      <c r="AN20" s="132"/>
      <c r="AO20" s="2"/>
      <c r="AP20" s="133"/>
      <c r="AQ20" s="133"/>
      <c r="AR20" s="133"/>
      <c r="AT20" s="134"/>
      <c r="AV20" s="136"/>
      <c r="AW20" s="137"/>
      <c r="AX20" s="138"/>
      <c r="AY20" s="30"/>
      <c r="AZ20" s="136"/>
      <c r="BA20" s="139"/>
    </row>
    <row r="21" spans="1:53" ht="20.25">
      <c r="A21" s="186" t="s">
        <v>115</v>
      </c>
      <c r="B21" s="186"/>
      <c r="C21" s="186"/>
      <c r="D21" s="186"/>
      <c r="E21" s="186"/>
      <c r="F21" s="186"/>
      <c r="G21" s="186"/>
      <c r="H21" s="186"/>
      <c r="P21" s="2"/>
      <c r="BA21" s="119" t="s">
        <v>116</v>
      </c>
    </row>
    <row r="22" spans="1:53" ht="15.75">
      <c r="P22" s="2"/>
    </row>
    <row r="23" spans="1:53" ht="15.75">
      <c r="P23" s="2"/>
    </row>
    <row r="24" spans="1:53" ht="15.75">
      <c r="P24" s="2"/>
    </row>
    <row r="25" spans="1:53">
      <c r="P25" s="2"/>
    </row>
    <row r="26" spans="1:53">
      <c r="P26" s="2"/>
    </row>
    <row r="27" spans="1:53">
      <c r="P27" s="2"/>
    </row>
    <row r="28" spans="1:53">
      <c r="P28" s="2"/>
    </row>
    <row r="29" spans="1:53">
      <c r="P29" s="2"/>
    </row>
  </sheetData>
  <mergeCells count="50">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D12:M12"/>
    <mergeCell ref="AZ14:BA15"/>
    <mergeCell ref="Y15:AA15"/>
    <mergeCell ref="AB15:AF15"/>
    <mergeCell ref="AG15:AN15"/>
    <mergeCell ref="AZ7:BA8"/>
    <mergeCell ref="A14:O15"/>
    <mergeCell ref="Q14:AN14"/>
    <mergeCell ref="AP14:AR15"/>
    <mergeCell ref="AT14:AX15"/>
    <mergeCell ref="A17:A19"/>
    <mergeCell ref="B17:B19"/>
    <mergeCell ref="C17:C19"/>
    <mergeCell ref="D17:D19"/>
    <mergeCell ref="E17:E19"/>
    <mergeCell ref="L17:L19"/>
    <mergeCell ref="AB16:AC16"/>
    <mergeCell ref="AE16:AF16"/>
    <mergeCell ref="G17:G19"/>
    <mergeCell ref="BA17:BA19"/>
    <mergeCell ref="M17:M19"/>
    <mergeCell ref="N17:N19"/>
    <mergeCell ref="O17:O19"/>
    <mergeCell ref="AN17:AN19"/>
    <mergeCell ref="AP17:AP19"/>
    <mergeCell ref="AQ17:AQ19"/>
    <mergeCell ref="AR17:AR19"/>
    <mergeCell ref="AX17:AX19"/>
    <mergeCell ref="AZ17:AZ19"/>
    <mergeCell ref="A21:H21"/>
    <mergeCell ref="H17:H19"/>
    <mergeCell ref="I17:I19"/>
    <mergeCell ref="J17:J19"/>
    <mergeCell ref="K17:K19"/>
    <mergeCell ref="F17:F19"/>
  </mergeCells>
  <conditionalFormatting sqref="H17:H20">
    <cfRule type="cellIs" dxfId="72" priority="25" operator="equal">
      <formula>"Muy Alta"</formula>
    </cfRule>
    <cfRule type="cellIs" dxfId="71" priority="26" operator="equal">
      <formula>"Alta"</formula>
    </cfRule>
    <cfRule type="cellIs" dxfId="70" priority="27" operator="equal">
      <formula>"Media"</formula>
    </cfRule>
    <cfRule type="cellIs" dxfId="69" priority="28" operator="equal">
      <formula>"Muy Baja"</formula>
    </cfRule>
    <cfRule type="cellIs" dxfId="68" priority="29" operator="equal">
      <formula>"Baja"</formula>
    </cfRule>
  </conditionalFormatting>
  <conditionalFormatting sqref="L17:L20">
    <cfRule type="cellIs" dxfId="67" priority="20" operator="equal">
      <formula>"Leve"</formula>
    </cfRule>
    <cfRule type="cellIs" dxfId="66" priority="21" operator="equal">
      <formula>"Catastrófico"</formula>
    </cfRule>
    <cfRule type="cellIs" dxfId="65" priority="22" operator="equal">
      <formula>"Mayor"</formula>
    </cfRule>
    <cfRule type="cellIs" dxfId="64" priority="23" operator="equal">
      <formula>"Moderado"</formula>
    </cfRule>
    <cfRule type="cellIs" dxfId="63" priority="24" operator="equal">
      <formula>"Menor"</formula>
    </cfRule>
  </conditionalFormatting>
  <conditionalFormatting sqref="O17:O20 AM17:AM20">
    <cfRule type="cellIs" dxfId="62" priority="16" operator="equal">
      <formula>"EXTREMO"</formula>
    </cfRule>
    <cfRule type="cellIs" dxfId="61" priority="17" operator="equal">
      <formula>"ALTO"</formula>
    </cfRule>
    <cfRule type="cellIs" dxfId="60" priority="18" operator="equal">
      <formula>"BAJO"</formula>
    </cfRule>
    <cfRule type="cellIs" dxfId="59" priority="19" operator="equal">
      <formula>"MODERADO"</formula>
    </cfRule>
  </conditionalFormatting>
  <conditionalFormatting sqref="AH17:AH20">
    <cfRule type="cellIs" dxfId="58" priority="10" operator="equal">
      <formula>"Muy Baja"</formula>
    </cfRule>
    <cfRule type="cellIs" dxfId="57" priority="11" operator="equal">
      <formula>"Baja"</formula>
    </cfRule>
    <cfRule type="cellIs" dxfId="56" priority="12" operator="equal">
      <formula>"Media"</formula>
    </cfRule>
    <cfRule type="cellIs" dxfId="55" priority="13" operator="equal">
      <formula>"Muy Alta"</formula>
    </cfRule>
    <cfRule type="cellIs" dxfId="54" priority="14" operator="equal">
      <formula>"Alta"</formula>
    </cfRule>
  </conditionalFormatting>
  <conditionalFormatting sqref="AJ17:AJ20">
    <cfRule type="cellIs" dxfId="53" priority="5" operator="equal">
      <formula>"Catastrófico"</formula>
    </cfRule>
    <cfRule type="cellIs" dxfId="52" priority="6" operator="equal">
      <formula>"Mayor"</formula>
    </cfRule>
    <cfRule type="cellIs" dxfId="51" priority="7" operator="equal">
      <formula>"Moderado"</formula>
    </cfRule>
    <cfRule type="cellIs" dxfId="50" priority="8" operator="equal">
      <formula>"Menor"</formula>
    </cfRule>
    <cfRule type="cellIs" dxfId="49"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B17:B20</xm:sqref>
        </x14:dataValidation>
        <x14:dataValidation type="list" allowBlank="1" showInputMessage="1" showErrorMessage="1" xr:uid="{1C271E21-0C13-4CE0-AC1D-704F065762CC}">
          <x14:formula1>
            <xm:f>Datos!$O$3:$O$15</xm:f>
          </x14:formula1>
          <xm:sqref>J17:J20</xm:sqref>
        </x14:dataValidation>
        <x14:dataValidation type="list" allowBlank="1" showInputMessage="1" showErrorMessage="1" xr:uid="{7E385074-FCC3-447C-BE62-7DA39EEF346C}">
          <x14:formula1>
            <xm:f>Datos!$P$19:$P$22</xm:f>
          </x14:formula1>
          <xm:sqref>Y17:Y20</xm:sqref>
        </x14:dataValidation>
        <x14:dataValidation type="list" allowBlank="1" showInputMessage="1" showErrorMessage="1" xr:uid="{074425DC-9982-447D-9AA6-38EBEDBFCE06}">
          <x14:formula1>
            <xm:f>Datos!$P$25:$P$26</xm:f>
          </x14:formula1>
          <xm:sqref>Z17:Z20</xm:sqref>
        </x14:dataValidation>
        <x14:dataValidation type="list" allowBlank="1" showInputMessage="1" showErrorMessage="1" xr:uid="{66899A4A-FC03-4C3E-A647-B968F65F688D}">
          <x14:formula1>
            <xm:f>Instructivo!$E$3:$E$9</xm:f>
          </x14:formula1>
          <xm:sqref>F17:F20</xm:sqref>
        </x14:dataValidation>
        <x14:dataValidation type="list" allowBlank="1" showInputMessage="1" showErrorMessage="1" xr:uid="{26AFA87D-2A38-4D49-A571-297B293C4938}">
          <x14:formula1>
            <xm:f>Datos!$P$30:$P$31</xm:f>
          </x14:formula1>
          <xm:sqref>AB17:AB20</xm:sqref>
        </x14:dataValidation>
        <x14:dataValidation type="list" allowBlank="1" showInputMessage="1" showErrorMessage="1" xr:uid="{35465EF9-18AF-4B33-A351-185EF858A09B}">
          <x14:formula1>
            <xm:f>Datos!$P$34:$P$35</xm:f>
          </x14:formula1>
          <xm:sqref>AD17:AD20</xm:sqref>
        </x14:dataValidation>
        <x14:dataValidation type="list" allowBlank="1" showInputMessage="1" showErrorMessage="1" xr:uid="{F7F6D111-7948-42CB-AF23-60A2E37E0021}">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66ADC-894D-408F-86D9-14CC2F154D84}">
  <sheetPr>
    <tabColor rgb="FFFFC000"/>
    <pageSetUpPr fitToPage="1"/>
  </sheetPr>
  <dimension ref="A1:BA27"/>
  <sheetViews>
    <sheetView showGridLines="0" view="pageBreakPreview" topLeftCell="AX16" zoomScale="80" zoomScaleNormal="60" zoomScaleSheetLayoutView="80" workbookViewId="0">
      <selection activeCell="AZ17" sqref="AZ17"/>
    </sheetView>
  </sheetViews>
  <sheetFormatPr defaultColWidth="11.42578125" defaultRowHeight="15.6"/>
  <cols>
    <col min="2" max="2" width="27.140625" customWidth="1"/>
    <col min="3" max="3" width="31.28515625" customWidth="1"/>
    <col min="4" max="4" width="28.42578125" customWidth="1"/>
    <col min="5" max="5" width="36.710937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18" width="46.7109375" style="1" customWidth="1"/>
    <col min="19" max="19" width="29.85546875" style="1" customWidth="1"/>
    <col min="20"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47" width="74" customWidth="1"/>
    <col min="48" max="49" width="45" customWidth="1"/>
    <col min="50" max="50" width="65.5703125" customWidth="1"/>
    <col min="51" max="51" width="1" customWidth="1"/>
    <col min="52" max="53" width="45" customWidth="1"/>
  </cols>
  <sheetData>
    <row r="1" spans="1:53" ht="15.75" customHeight="1">
      <c r="A1" s="219"/>
      <c r="B1" s="220"/>
      <c r="C1" s="225" t="s">
        <v>8</v>
      </c>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7"/>
      <c r="AX1" s="219" t="s">
        <v>9</v>
      </c>
      <c r="AY1" s="220"/>
      <c r="AZ1" s="237" t="s">
        <v>10</v>
      </c>
      <c r="BA1" s="238"/>
    </row>
    <row r="2" spans="1:53" ht="15.75" customHeight="1" thickBot="1">
      <c r="A2" s="221"/>
      <c r="B2" s="222"/>
      <c r="C2" s="228"/>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30"/>
      <c r="AX2" s="223"/>
      <c r="AY2" s="224"/>
      <c r="AZ2" s="239"/>
      <c r="BA2" s="240"/>
    </row>
    <row r="3" spans="1:53" ht="15.75" customHeight="1">
      <c r="A3" s="221"/>
      <c r="B3" s="222"/>
      <c r="C3" s="228"/>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30"/>
      <c r="AX3" s="219" t="s">
        <v>11</v>
      </c>
      <c r="AY3" s="220"/>
      <c r="AZ3" s="241" t="s">
        <v>12</v>
      </c>
      <c r="BA3" s="242"/>
    </row>
    <row r="4" spans="1:53" ht="16.5" customHeight="1" thickBot="1">
      <c r="A4" s="221"/>
      <c r="B4" s="222"/>
      <c r="C4" s="231"/>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3"/>
      <c r="AX4" s="223"/>
      <c r="AY4" s="224"/>
      <c r="AZ4" s="243"/>
      <c r="BA4" s="244"/>
    </row>
    <row r="5" spans="1:53" ht="20.45" customHeight="1">
      <c r="A5" s="221"/>
      <c r="B5" s="222"/>
      <c r="C5" s="228" t="s">
        <v>13</v>
      </c>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30"/>
      <c r="AX5" s="219" t="s">
        <v>14</v>
      </c>
      <c r="AY5" s="220"/>
      <c r="AZ5" s="219" t="s">
        <v>117</v>
      </c>
      <c r="BA5" s="220"/>
    </row>
    <row r="6" spans="1:53" ht="15" customHeight="1" thickBot="1">
      <c r="A6" s="221"/>
      <c r="B6" s="222"/>
      <c r="C6" s="228"/>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30"/>
      <c r="AX6" s="223"/>
      <c r="AY6" s="224"/>
      <c r="AZ6" s="223"/>
      <c r="BA6" s="224"/>
    </row>
    <row r="7" spans="1:53" ht="15.75" customHeight="1">
      <c r="A7" s="221"/>
      <c r="B7" s="222"/>
      <c r="C7" s="228"/>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30"/>
      <c r="AX7" s="219" t="s">
        <v>16</v>
      </c>
      <c r="AY7" s="220"/>
      <c r="AZ7" s="245">
        <v>45909</v>
      </c>
      <c r="BA7" s="238"/>
    </row>
    <row r="8" spans="1:53" ht="16.5" customHeight="1" thickBot="1">
      <c r="A8" s="223"/>
      <c r="B8" s="224"/>
      <c r="C8" s="231"/>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3"/>
      <c r="AX8" s="223"/>
      <c r="AY8" s="224"/>
      <c r="AZ8" s="239"/>
      <c r="BA8" s="240"/>
    </row>
    <row r="10" spans="1:53" ht="54" customHeight="1">
      <c r="A10" s="215" t="s">
        <v>17</v>
      </c>
      <c r="B10" s="215"/>
      <c r="C10" s="215"/>
      <c r="D10" s="234" t="s">
        <v>18</v>
      </c>
      <c r="E10" s="235"/>
      <c r="F10" s="235"/>
      <c r="G10" s="235"/>
      <c r="H10" s="235"/>
      <c r="I10" s="235"/>
      <c r="J10" s="235"/>
      <c r="K10" s="235"/>
      <c r="L10" s="235"/>
      <c r="M10" s="236"/>
      <c r="N10" s="24"/>
      <c r="AN10" s="1"/>
      <c r="AO10" s="1"/>
      <c r="AP10" s="1"/>
    </row>
    <row r="11" spans="1:53" s="3" customFormat="1" ht="75" customHeight="1">
      <c r="A11" s="215" t="s">
        <v>19</v>
      </c>
      <c r="B11" s="215"/>
      <c r="C11" s="215"/>
      <c r="D11" s="216" t="s">
        <v>20</v>
      </c>
      <c r="E11" s="217"/>
      <c r="F11" s="217"/>
      <c r="G11" s="217"/>
      <c r="H11" s="217"/>
      <c r="I11" s="217"/>
      <c r="J11" s="217"/>
      <c r="K11" s="217"/>
      <c r="L11" s="217"/>
      <c r="M11" s="218"/>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5" t="s">
        <v>21</v>
      </c>
      <c r="B12" s="215"/>
      <c r="C12" s="215"/>
      <c r="D12" s="216" t="s">
        <v>22</v>
      </c>
      <c r="E12" s="217"/>
      <c r="F12" s="217"/>
      <c r="G12" s="217"/>
      <c r="H12" s="217"/>
      <c r="I12" s="217"/>
      <c r="J12" s="217"/>
      <c r="K12" s="217"/>
      <c r="L12" s="217"/>
      <c r="M12" s="218"/>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7" t="s">
        <v>23</v>
      </c>
      <c r="B14" s="188"/>
      <c r="C14" s="188"/>
      <c r="D14" s="188"/>
      <c r="E14" s="188"/>
      <c r="F14" s="188"/>
      <c r="G14" s="188"/>
      <c r="H14" s="188"/>
      <c r="I14" s="188"/>
      <c r="J14" s="188"/>
      <c r="K14" s="188"/>
      <c r="L14" s="188"/>
      <c r="M14" s="188"/>
      <c r="N14" s="189"/>
      <c r="O14" s="190"/>
      <c r="P14" s="2"/>
      <c r="Q14" s="195" t="s">
        <v>24</v>
      </c>
      <c r="R14" s="196"/>
      <c r="S14" s="196"/>
      <c r="T14" s="196"/>
      <c r="U14" s="196"/>
      <c r="V14" s="196"/>
      <c r="W14" s="196"/>
      <c r="X14" s="196"/>
      <c r="Y14" s="197"/>
      <c r="Z14" s="197"/>
      <c r="AA14" s="197"/>
      <c r="AB14" s="197"/>
      <c r="AC14" s="197"/>
      <c r="AD14" s="197"/>
      <c r="AE14" s="197"/>
      <c r="AF14" s="196"/>
      <c r="AG14" s="196"/>
      <c r="AH14" s="196"/>
      <c r="AI14" s="196"/>
      <c r="AJ14" s="196"/>
      <c r="AK14" s="196"/>
      <c r="AL14" s="196"/>
      <c r="AM14" s="196"/>
      <c r="AN14" s="198"/>
      <c r="AO14" s="2"/>
      <c r="AP14" s="199" t="s">
        <v>25</v>
      </c>
      <c r="AQ14" s="200"/>
      <c r="AR14" s="201"/>
      <c r="AT14" s="205" t="s">
        <v>26</v>
      </c>
      <c r="AU14" s="206"/>
      <c r="AV14" s="206"/>
      <c r="AW14" s="206"/>
      <c r="AX14" s="207"/>
      <c r="AY14" s="30"/>
      <c r="AZ14" s="199" t="s">
        <v>27</v>
      </c>
      <c r="BA14" s="201"/>
    </row>
    <row r="15" spans="1:53">
      <c r="A15" s="191"/>
      <c r="B15" s="192"/>
      <c r="C15" s="192"/>
      <c r="D15" s="192"/>
      <c r="E15" s="192"/>
      <c r="F15" s="192"/>
      <c r="G15" s="192"/>
      <c r="H15" s="192"/>
      <c r="I15" s="192"/>
      <c r="J15" s="192"/>
      <c r="K15" s="192"/>
      <c r="L15" s="192"/>
      <c r="M15" s="192"/>
      <c r="N15" s="193"/>
      <c r="O15" s="194"/>
      <c r="P15" s="2"/>
      <c r="Q15" s="26"/>
      <c r="R15" s="27"/>
      <c r="S15" s="27"/>
      <c r="T15" s="27"/>
      <c r="U15" s="27"/>
      <c r="V15" s="27"/>
      <c r="W15" s="27"/>
      <c r="X15" s="27"/>
      <c r="Y15" s="210" t="s">
        <v>28</v>
      </c>
      <c r="Z15" s="211"/>
      <c r="AA15" s="212"/>
      <c r="AB15" s="210" t="s">
        <v>29</v>
      </c>
      <c r="AC15" s="211"/>
      <c r="AD15" s="211"/>
      <c r="AE15" s="211"/>
      <c r="AF15" s="212"/>
      <c r="AG15" s="213"/>
      <c r="AH15" s="213"/>
      <c r="AI15" s="213"/>
      <c r="AJ15" s="213"/>
      <c r="AK15" s="213"/>
      <c r="AL15" s="213"/>
      <c r="AM15" s="213"/>
      <c r="AN15" s="214"/>
      <c r="AO15" s="2"/>
      <c r="AP15" s="202"/>
      <c r="AQ15" s="203"/>
      <c r="AR15" s="204"/>
      <c r="AT15" s="208"/>
      <c r="AU15" s="203"/>
      <c r="AV15" s="203"/>
      <c r="AW15" s="203"/>
      <c r="AX15" s="209"/>
      <c r="AY15" s="30"/>
      <c r="AZ15" s="202"/>
      <c r="BA15" s="204"/>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51" t="s">
        <v>45</v>
      </c>
      <c r="S16" s="151" t="s">
        <v>46</v>
      </c>
      <c r="T16" s="151" t="s">
        <v>47</v>
      </c>
      <c r="U16" s="151" t="s">
        <v>48</v>
      </c>
      <c r="V16" s="151" t="s">
        <v>49</v>
      </c>
      <c r="W16" s="151" t="s">
        <v>50</v>
      </c>
      <c r="X16" s="28" t="s">
        <v>51</v>
      </c>
      <c r="Y16" s="124" t="s">
        <v>52</v>
      </c>
      <c r="Z16" s="124" t="s">
        <v>53</v>
      </c>
      <c r="AA16" s="16" t="s">
        <v>54</v>
      </c>
      <c r="AB16" s="184" t="s">
        <v>55</v>
      </c>
      <c r="AC16" s="185"/>
      <c r="AD16" s="16" t="s">
        <v>56</v>
      </c>
      <c r="AE16" s="184" t="s">
        <v>57</v>
      </c>
      <c r="AF16" s="185"/>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61" t="s">
        <v>72</v>
      </c>
    </row>
    <row r="17" spans="1:53" ht="409.5" customHeight="1">
      <c r="A17" s="158">
        <v>2</v>
      </c>
      <c r="B17" s="158" t="s">
        <v>73</v>
      </c>
      <c r="C17" s="156" t="s">
        <v>118</v>
      </c>
      <c r="D17" s="156" t="s">
        <v>119</v>
      </c>
      <c r="E17" s="156" t="s">
        <v>120</v>
      </c>
      <c r="F17" s="156"/>
      <c r="G17" s="172">
        <v>365</v>
      </c>
      <c r="H17" s="157" t="str">
        <f>IF(G17&lt;=0,"",IF(G17&lt;=2,"Muy Baja",IF(G17&lt;=24,"Baja",IF(G17&lt;=500,"Media",IF(G17&lt;=5000,"Alta","Muy Alta")))))</f>
        <v>Media</v>
      </c>
      <c r="I17" s="159">
        <f>IF(H17="","",IF(H17="Muy Baja",0.2,IF(H17="Baja",0.4,IF(H17="Media",0.6,IF(H17="Alta",0.8,IF(H17="Muy Alta",1,))))))</f>
        <v>0.6</v>
      </c>
      <c r="J17" s="168" t="s">
        <v>77</v>
      </c>
      <c r="K17" s="162" t="str">
        <f>+J17</f>
        <v>Afectación Menor o igual a 700 SMLMV</v>
      </c>
      <c r="L17" s="157" t="str">
        <f>+VLOOKUP(K17,Datos!$O$4:$P$15,2,FALSE)</f>
        <v>Leve</v>
      </c>
      <c r="M17" s="159">
        <f>IF(L17="","",IF(L17="Leve",0.2,IF(L17="Menor",0.4,IF(L17="Moderado",0.6,IF(L17="Mayor",0.8,IF(L17="Catastrófico",1,))))))</f>
        <v>0.2</v>
      </c>
      <c r="N17" s="159" t="str">
        <f>+CONCATENATE(H17, " - ", L17)</f>
        <v>Media - Leve</v>
      </c>
      <c r="O17" s="163" t="str">
        <f>+VLOOKUP(N17,Datos!J4:K28,2,)</f>
        <v>MODERADO</v>
      </c>
      <c r="P17" s="152"/>
      <c r="Q17" s="164">
        <v>1</v>
      </c>
      <c r="R17" s="118" t="s">
        <v>121</v>
      </c>
      <c r="S17" s="118" t="s">
        <v>122</v>
      </c>
      <c r="T17" s="118" t="s">
        <v>123</v>
      </c>
      <c r="U17" s="118" t="s">
        <v>124</v>
      </c>
      <c r="V17" s="118" t="s">
        <v>125</v>
      </c>
      <c r="W17" s="118" t="s">
        <v>126</v>
      </c>
      <c r="X17" s="33" t="str">
        <f>IF(OR(Y17="Preventivo",Y17="Detectivo"),"Probabilidad",IF(Y17="Correctivo","Impacto",""))</f>
        <v>Probabilidad</v>
      </c>
      <c r="Y17" s="6" t="s">
        <v>84</v>
      </c>
      <c r="Z17" s="6" t="s">
        <v>85</v>
      </c>
      <c r="AA17" s="34" t="str">
        <f t="shared" ref="AA17" si="0">IF(AND(Y17="Preventivo",Z17="Automático"),"50%",IF(AND(Y17="Preventivo",Z17="Manual"),"40%",IF(AND(Y17="Detectivo",Z17="Automático"),"40%",IF(AND(Y17="Detectivo",Z17="Manual"),"30%",IF(AND(Y17="Correctivo",Z17="Automático"),"35%",IF(AND(Y17="Correctivo",Z17="Manual"),"25%",""))))))</f>
        <v>40%</v>
      </c>
      <c r="AB17" s="41" t="s">
        <v>86</v>
      </c>
      <c r="AC17" s="41" t="s">
        <v>127</v>
      </c>
      <c r="AD17" s="6" t="s">
        <v>88</v>
      </c>
      <c r="AE17" s="8" t="s">
        <v>89</v>
      </c>
      <c r="AF17" s="8" t="str">
        <f>+W17</f>
        <v>*Actas de verificación A-GDO-FT-004 
*Registros en lel formato CONTROL DE ESPACIOS DE ALMACENAMIENTO TEMPORAL A-GIAE-FT-017 
* Formatos físicos ENTREGA DE ELEMENTOS DE CONSUMO A NNAJ - (M-PSS-FT-189, A-GDO-FT-004) 
* Correos electrónicos de notificación de novedades y acciones correctivas, con los soportes correspondientes( Cuando Aplique)</v>
      </c>
      <c r="AG17" s="35">
        <f>IFERROR(IF(X17="Probabilidad",(I17-(+I17*AA17)),IF(X17="Impacto",I17,"")),"")</f>
        <v>0.36</v>
      </c>
      <c r="AH17" s="36" t="str">
        <f t="shared" ref="AH17" si="1">IFERROR(IF(AG17="","",IF(AG17&lt;=0.2,"Muy Baja",IF(AG17&lt;=0.4,"Baja",IF(AG17&lt;=0.6,"Media",IF(AG17&lt;=0.8,"Alta","Muy Alta"))))),"")</f>
        <v>Baja</v>
      </c>
      <c r="AI17" s="37">
        <f>I17-(AA17*I17)</f>
        <v>0.36</v>
      </c>
      <c r="AJ17" s="38" t="str">
        <f t="shared" ref="AJ17" si="2">IFERROR(IF(AK17="","",IF(AK17&lt;=0.2,"Leve",IF(AK17&lt;=0.4,"Menor",IF(AK17&lt;=0.6,"Moderado",IF(AK17&lt;=0.8,"Mayor","Catastrófico"))))),"")</f>
        <v>Leve</v>
      </c>
      <c r="AK17" s="35">
        <f>IFERROR(IF(X17="Impacto",(M17-(+M17*AA17)),IF(X17="Probabilidad",M17,"")),"")</f>
        <v>0.2</v>
      </c>
      <c r="AL17" s="39" t="str">
        <f>+CONCATENATE(AH17, " - ", AJ17)</f>
        <v>Baja - Leve</v>
      </c>
      <c r="AM17" s="40" t="str">
        <f>+VLOOKUP(AL17,Datos!$J$4:$K$28,2,)</f>
        <v>BAJO</v>
      </c>
      <c r="AN17" s="160" t="s">
        <v>90</v>
      </c>
      <c r="AO17" s="152"/>
      <c r="AP17" s="169" t="s">
        <v>128</v>
      </c>
      <c r="AQ17" s="170" t="s">
        <v>129</v>
      </c>
      <c r="AR17" s="171">
        <v>46371</v>
      </c>
      <c r="AS17" s="153"/>
      <c r="AT17" s="154"/>
      <c r="AU17" s="180" t="s">
        <v>130</v>
      </c>
      <c r="AV17" s="180" t="s">
        <v>131</v>
      </c>
      <c r="AW17" s="165" t="s">
        <v>95</v>
      </c>
      <c r="AX17" s="166"/>
      <c r="AY17" s="167"/>
      <c r="AZ17" s="181" t="s">
        <v>132</v>
      </c>
      <c r="BA17" s="181" t="s">
        <v>133</v>
      </c>
    </row>
    <row r="18" spans="1:53" ht="93.75" customHeight="1">
      <c r="B18" s="125"/>
      <c r="C18" s="126"/>
      <c r="D18" s="126"/>
      <c r="E18" s="126"/>
      <c r="F18" s="126"/>
      <c r="G18" s="125"/>
      <c r="H18" s="125"/>
      <c r="I18" s="140"/>
      <c r="J18" s="127"/>
      <c r="K18" s="141"/>
      <c r="L18" s="125"/>
      <c r="M18" s="140"/>
      <c r="N18" s="140"/>
      <c r="O18" s="142"/>
      <c r="P18" s="2"/>
      <c r="Q18" s="128"/>
      <c r="R18" s="25"/>
      <c r="S18" s="25"/>
      <c r="T18" s="25"/>
      <c r="U18" s="25"/>
      <c r="V18" s="25"/>
      <c r="W18" s="25"/>
      <c r="X18" s="128"/>
      <c r="Y18" s="129"/>
      <c r="Z18" s="129"/>
      <c r="AA18" s="143"/>
      <c r="AB18" s="130"/>
      <c r="AC18" s="131"/>
      <c r="AD18" s="129"/>
      <c r="AE18" s="130"/>
      <c r="AF18" s="130"/>
      <c r="AG18" s="144"/>
      <c r="AH18" s="129"/>
      <c r="AI18" s="145"/>
      <c r="AJ18" s="146"/>
      <c r="AK18" s="144"/>
      <c r="AL18" s="147"/>
      <c r="AM18" s="148"/>
      <c r="AN18" s="132"/>
      <c r="AO18" s="2"/>
      <c r="AP18" s="133"/>
      <c r="AQ18" s="133"/>
      <c r="AR18" s="133"/>
      <c r="AT18" s="134"/>
      <c r="AU18" s="135"/>
      <c r="AV18" s="136"/>
      <c r="AW18" s="137"/>
      <c r="AX18" s="138"/>
      <c r="AY18" s="30"/>
      <c r="AZ18" s="136"/>
      <c r="BA18" s="139"/>
    </row>
    <row r="19" spans="1:53" ht="20.45">
      <c r="A19" s="186" t="s">
        <v>115</v>
      </c>
      <c r="B19" s="186"/>
      <c r="C19" s="186"/>
      <c r="D19" s="186"/>
      <c r="E19" s="186"/>
      <c r="F19" s="186"/>
      <c r="G19" s="186"/>
      <c r="H19" s="186"/>
      <c r="P19" s="2"/>
      <c r="BA19" s="119" t="s">
        <v>116</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B16:AC16"/>
    <mergeCell ref="AE16:AF16"/>
    <mergeCell ref="A19:H19"/>
    <mergeCell ref="A14:O15"/>
    <mergeCell ref="Q14:AN14"/>
  </mergeCells>
  <conditionalFormatting sqref="H17:H18">
    <cfRule type="cellIs" dxfId="48" priority="24" operator="equal">
      <formula>"Muy Alta"</formula>
    </cfRule>
    <cfRule type="cellIs" dxfId="47" priority="25" operator="equal">
      <formula>"Alta"</formula>
    </cfRule>
    <cfRule type="cellIs" dxfId="46" priority="26" operator="equal">
      <formula>"Media"</formula>
    </cfRule>
    <cfRule type="cellIs" dxfId="45" priority="27" operator="equal">
      <formula>"Muy Baja"</formula>
    </cfRule>
    <cfRule type="cellIs" dxfId="44" priority="28" operator="equal">
      <formula>"Baja"</formula>
    </cfRule>
  </conditionalFormatting>
  <conditionalFormatting sqref="L17:L18">
    <cfRule type="cellIs" dxfId="43" priority="19" operator="equal">
      <formula>"Leve"</formula>
    </cfRule>
    <cfRule type="cellIs" dxfId="42" priority="20" operator="equal">
      <formula>"Catastrófico"</formula>
    </cfRule>
    <cfRule type="cellIs" dxfId="41" priority="21" operator="equal">
      <formula>"Mayor"</formula>
    </cfRule>
    <cfRule type="cellIs" dxfId="40" priority="22" operator="equal">
      <formula>"Moderado"</formula>
    </cfRule>
    <cfRule type="cellIs" dxfId="39" priority="23" operator="equal">
      <formula>"Menor"</formula>
    </cfRule>
  </conditionalFormatting>
  <conditionalFormatting sqref="O17:O18 AM17:AM18">
    <cfRule type="cellIs" dxfId="38" priority="15" operator="equal">
      <formula>"EXTREMO"</formula>
    </cfRule>
    <cfRule type="cellIs" dxfId="37" priority="16" operator="equal">
      <formula>"ALTO"</formula>
    </cfRule>
    <cfRule type="cellIs" dxfId="36" priority="17" operator="equal">
      <formula>"BAJO"</formula>
    </cfRule>
    <cfRule type="cellIs" dxfId="35" priority="18" operator="equal">
      <formula>"MODERADO"</formula>
    </cfRule>
  </conditionalFormatting>
  <conditionalFormatting sqref="AH17:AH18">
    <cfRule type="cellIs" dxfId="34" priority="10" operator="equal">
      <formula>"Muy Baja"</formula>
    </cfRule>
    <cfRule type="cellIs" dxfId="33" priority="11" operator="equal">
      <formula>"Baja"</formula>
    </cfRule>
    <cfRule type="cellIs" dxfId="32" priority="12" operator="equal">
      <formula>"Media"</formula>
    </cfRule>
    <cfRule type="cellIs" dxfId="31" priority="13" operator="equal">
      <formula>"Muy Alta"</formula>
    </cfRule>
    <cfRule type="cellIs" dxfId="30" priority="14" operator="equal">
      <formula>"Alta"</formula>
    </cfRule>
  </conditionalFormatting>
  <conditionalFormatting sqref="AJ17:AJ18">
    <cfRule type="cellIs" dxfId="29" priority="5" operator="equal">
      <formula>"Catastrófico"</formula>
    </cfRule>
    <cfRule type="cellIs" dxfId="28" priority="6" operator="equal">
      <formula>"Mayor"</formula>
    </cfRule>
    <cfRule type="cellIs" dxfId="27" priority="7" operator="equal">
      <formula>"Moderado"</formula>
    </cfRule>
    <cfRule type="cellIs" dxfId="26" priority="8" operator="equal">
      <formula>"Menor"</formula>
    </cfRule>
    <cfRule type="cellIs" dxfId="25" priority="9" operator="equal">
      <formula>"Leve"</formula>
    </cfRule>
  </conditionalFormatting>
  <hyperlinks>
    <hyperlink ref="A14:O15" location="Instructivo!A1" display="IDENTIFICACIÓN DEL RIESGO" xr:uid="{EFD56381-83C6-42B9-81AF-59A48B5F4572}"/>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A466A1C1-046A-4354-A6A8-1BF6A6C65980}">
          <x14:formula1>
            <xm:f>Datos!$P$38:$P$39</xm:f>
          </x14:formula1>
          <xm:sqref>AE17:AE18</xm:sqref>
        </x14:dataValidation>
        <x14:dataValidation type="list" allowBlank="1" showInputMessage="1" showErrorMessage="1" xr:uid="{01162A47-4C14-479C-A060-34B0A57BF935}">
          <x14:formula1>
            <xm:f>Datos!$P$34:$P$35</xm:f>
          </x14:formula1>
          <xm:sqref>AD17:AD18</xm:sqref>
        </x14:dataValidation>
        <x14:dataValidation type="list" allowBlank="1" showInputMessage="1" showErrorMessage="1" xr:uid="{ADC8F1F4-0212-46F8-86A9-3CBC98C2F436}">
          <x14:formula1>
            <xm:f>Datos!$P$30:$P$31</xm:f>
          </x14:formula1>
          <xm:sqref>AB17:AB18</xm:sqref>
        </x14:dataValidation>
        <x14:dataValidation type="list" allowBlank="1" showInputMessage="1" showErrorMessage="1" xr:uid="{0FCAB948-66BF-4DD0-BB03-2C441A343302}">
          <x14:formula1>
            <xm:f>Instructivo!$E$3:$E$9</xm:f>
          </x14:formula1>
          <xm:sqref>F17:F18</xm:sqref>
        </x14:dataValidation>
        <x14:dataValidation type="list" allowBlank="1" showInputMessage="1" showErrorMessage="1" xr:uid="{26CAEB3E-2779-43AD-9A28-4EBF2274C313}">
          <x14:formula1>
            <xm:f>Datos!$P$25:$P$26</xm:f>
          </x14:formula1>
          <xm:sqref>Z17:Z18</xm:sqref>
        </x14:dataValidation>
        <x14:dataValidation type="list" allowBlank="1" showInputMessage="1" showErrorMessage="1" xr:uid="{F74EC5C4-C833-4729-9F6B-B2F9370BA119}">
          <x14:formula1>
            <xm:f>Datos!$P$19:$P$22</xm:f>
          </x14:formula1>
          <xm:sqref>Y17:Y18</xm:sqref>
        </x14:dataValidation>
        <x14:dataValidation type="list" allowBlank="1" showInputMessage="1" showErrorMessage="1" xr:uid="{98A1C743-9A97-49A9-BDD2-F99858134B4E}">
          <x14:formula1>
            <xm:f>Datos!$O$3:$O$15</xm:f>
          </x14:formula1>
          <xm:sqref>J17:J18</xm:sqref>
        </x14:dataValidation>
        <x14:dataValidation type="list" allowBlank="1" showInputMessage="1" showErrorMessage="1" xr:uid="{44FBE046-74A4-4AE9-91FD-231F210C9CD4}">
          <x14:formula1>
            <xm:f>Datos!$A$4:$A$6</xm:f>
          </x14:formula1>
          <xm:sqref>B17:B18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1ABB3-2278-4DCF-8DB7-E907C52565E0}">
  <sheetPr>
    <tabColor rgb="FFFFC000"/>
    <pageSetUpPr fitToPage="1"/>
  </sheetPr>
  <dimension ref="A1:BA27"/>
  <sheetViews>
    <sheetView showGridLines="0" tabSelected="1" view="pageBreakPreview" topLeftCell="AW16" zoomScale="60" zoomScaleNormal="60" workbookViewId="0">
      <selection activeCell="BB17" sqref="BB17"/>
    </sheetView>
  </sheetViews>
  <sheetFormatPr defaultColWidth="11.42578125" defaultRowHeight="15.6"/>
  <cols>
    <col min="2" max="2" width="27.140625" customWidth="1"/>
    <col min="3" max="3" width="26" customWidth="1"/>
    <col min="4" max="4" width="28.42578125" customWidth="1"/>
    <col min="5" max="5" width="25.42578125" customWidth="1"/>
    <col min="6" max="6" width="25.42578125" hidden="1" customWidth="1"/>
    <col min="7" max="8" width="20.140625" customWidth="1"/>
    <col min="9" max="9" width="9.42578125" customWidth="1"/>
    <col min="10" max="10" width="25.42578125" customWidth="1"/>
    <col min="11" max="11" width="32.85546875" customWidth="1"/>
    <col min="12" max="12" width="20.140625" style="1" customWidth="1"/>
    <col min="13" max="13" width="9.42578125" style="1" customWidth="1"/>
    <col min="14" max="14" width="26.85546875" style="1" customWidth="1"/>
    <col min="15" max="15" width="11.28515625" style="1" customWidth="1"/>
    <col min="16" max="16" width="1" style="1" customWidth="1"/>
    <col min="17" max="17" width="5.140625" style="1" customWidth="1"/>
    <col min="18" max="23" width="46.7109375" style="1" customWidth="1"/>
    <col min="24" max="24" width="15.85546875" style="1" customWidth="1"/>
    <col min="25" max="27" width="10.28515625" style="1" customWidth="1"/>
    <col min="28" max="28" width="6" style="1" customWidth="1"/>
    <col min="29" max="29" width="13.7109375" style="1" customWidth="1"/>
    <col min="30" max="30" width="7.5703125" style="1" customWidth="1"/>
    <col min="31" max="31" width="5.7109375" style="1" customWidth="1"/>
    <col min="32" max="32" width="40.140625" style="1" customWidth="1"/>
    <col min="33" max="33" width="11.85546875" style="1" customWidth="1"/>
    <col min="34" max="34" width="7.28515625" style="1" customWidth="1"/>
    <col min="35" max="35" width="10.85546875" style="1" customWidth="1"/>
    <col min="36" max="36" width="8" style="1" customWidth="1"/>
    <col min="37" max="38" width="7.28515625" style="1" customWidth="1"/>
    <col min="39" max="39" width="9.28515625" style="1" customWidth="1"/>
    <col min="40" max="40" width="8.5703125" style="4" customWidth="1"/>
    <col min="41" max="41" width="1" style="4" customWidth="1"/>
    <col min="42" max="42" width="26.85546875" style="4" customWidth="1"/>
    <col min="43" max="43" width="26.7109375" style="1" customWidth="1"/>
    <col min="44" max="44" width="20.85546875" style="1" customWidth="1"/>
    <col min="45" max="45" width="1" customWidth="1"/>
    <col min="46" max="46" width="18.28515625" customWidth="1"/>
    <col min="47" max="50" width="45" customWidth="1"/>
    <col min="51" max="51" width="1" customWidth="1"/>
    <col min="52" max="53" width="45" customWidth="1"/>
  </cols>
  <sheetData>
    <row r="1" spans="1:53" ht="15.75" customHeight="1">
      <c r="A1" s="219"/>
      <c r="B1" s="220"/>
      <c r="C1" s="225" t="s">
        <v>8</v>
      </c>
      <c r="D1" s="226"/>
      <c r="E1" s="226"/>
      <c r="F1" s="226"/>
      <c r="G1" s="226"/>
      <c r="H1" s="226"/>
      <c r="I1" s="226"/>
      <c r="J1" s="226"/>
      <c r="K1" s="226"/>
      <c r="L1" s="226"/>
      <c r="M1" s="226"/>
      <c r="N1" s="226"/>
      <c r="O1" s="226"/>
      <c r="P1" s="226"/>
      <c r="Q1" s="226"/>
      <c r="R1" s="226"/>
      <c r="S1" s="226"/>
      <c r="T1" s="226"/>
      <c r="U1" s="226"/>
      <c r="V1" s="226"/>
      <c r="W1" s="226"/>
      <c r="X1" s="226"/>
      <c r="Y1" s="226"/>
      <c r="Z1" s="226"/>
      <c r="AA1" s="226"/>
      <c r="AB1" s="226"/>
      <c r="AC1" s="226"/>
      <c r="AD1" s="226"/>
      <c r="AE1" s="226"/>
      <c r="AF1" s="226"/>
      <c r="AG1" s="226"/>
      <c r="AH1" s="226"/>
      <c r="AI1" s="226"/>
      <c r="AJ1" s="226"/>
      <c r="AK1" s="226"/>
      <c r="AL1" s="226"/>
      <c r="AM1" s="226"/>
      <c r="AN1" s="226"/>
      <c r="AO1" s="226"/>
      <c r="AP1" s="226"/>
      <c r="AQ1" s="226"/>
      <c r="AR1" s="226"/>
      <c r="AS1" s="226"/>
      <c r="AT1" s="226"/>
      <c r="AU1" s="226"/>
      <c r="AV1" s="226"/>
      <c r="AW1" s="227"/>
      <c r="AX1" s="219" t="s">
        <v>9</v>
      </c>
      <c r="AY1" s="220"/>
      <c r="AZ1" s="237" t="s">
        <v>10</v>
      </c>
      <c r="BA1" s="238"/>
    </row>
    <row r="2" spans="1:53" ht="15.75" customHeight="1" thickBot="1">
      <c r="A2" s="221"/>
      <c r="B2" s="222"/>
      <c r="C2" s="228"/>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30"/>
      <c r="AX2" s="223"/>
      <c r="AY2" s="224"/>
      <c r="AZ2" s="239"/>
      <c r="BA2" s="240"/>
    </row>
    <row r="3" spans="1:53" ht="15.75" customHeight="1">
      <c r="A3" s="221"/>
      <c r="B3" s="222"/>
      <c r="C3" s="228"/>
      <c r="D3" s="229"/>
      <c r="E3" s="229"/>
      <c r="F3" s="229"/>
      <c r="G3" s="229"/>
      <c r="H3" s="229"/>
      <c r="I3" s="229"/>
      <c r="J3" s="229"/>
      <c r="K3" s="229"/>
      <c r="L3" s="229"/>
      <c r="M3" s="229"/>
      <c r="N3" s="229"/>
      <c r="O3" s="229"/>
      <c r="P3" s="229"/>
      <c r="Q3" s="229"/>
      <c r="R3" s="229"/>
      <c r="S3" s="229"/>
      <c r="T3" s="229"/>
      <c r="U3" s="229"/>
      <c r="V3" s="229"/>
      <c r="W3" s="229"/>
      <c r="X3" s="229"/>
      <c r="Y3" s="229"/>
      <c r="Z3" s="229"/>
      <c r="AA3" s="229"/>
      <c r="AB3" s="229"/>
      <c r="AC3" s="229"/>
      <c r="AD3" s="229"/>
      <c r="AE3" s="229"/>
      <c r="AF3" s="229"/>
      <c r="AG3" s="229"/>
      <c r="AH3" s="229"/>
      <c r="AI3" s="229"/>
      <c r="AJ3" s="229"/>
      <c r="AK3" s="229"/>
      <c r="AL3" s="229"/>
      <c r="AM3" s="229"/>
      <c r="AN3" s="229"/>
      <c r="AO3" s="229"/>
      <c r="AP3" s="229"/>
      <c r="AQ3" s="229"/>
      <c r="AR3" s="229"/>
      <c r="AS3" s="229"/>
      <c r="AT3" s="229"/>
      <c r="AU3" s="229"/>
      <c r="AV3" s="229"/>
      <c r="AW3" s="230"/>
      <c r="AX3" s="219" t="s">
        <v>11</v>
      </c>
      <c r="AY3" s="220"/>
      <c r="AZ3" s="241" t="s">
        <v>12</v>
      </c>
      <c r="BA3" s="242"/>
    </row>
    <row r="4" spans="1:53" ht="16.5" customHeight="1" thickBot="1">
      <c r="A4" s="221"/>
      <c r="B4" s="222"/>
      <c r="C4" s="231"/>
      <c r="D4" s="232"/>
      <c r="E4" s="232"/>
      <c r="F4" s="232"/>
      <c r="G4" s="232"/>
      <c r="H4" s="232"/>
      <c r="I4" s="232"/>
      <c r="J4" s="232"/>
      <c r="K4" s="232"/>
      <c r="L4" s="232"/>
      <c r="M4" s="232"/>
      <c r="N4" s="232"/>
      <c r="O4" s="232"/>
      <c r="P4" s="232"/>
      <c r="Q4" s="232"/>
      <c r="R4" s="232"/>
      <c r="S4" s="232"/>
      <c r="T4" s="232"/>
      <c r="U4" s="232"/>
      <c r="V4" s="232"/>
      <c r="W4" s="232"/>
      <c r="X4" s="232"/>
      <c r="Y4" s="232"/>
      <c r="Z4" s="232"/>
      <c r="AA4" s="232"/>
      <c r="AB4" s="232"/>
      <c r="AC4" s="232"/>
      <c r="AD4" s="232"/>
      <c r="AE4" s="232"/>
      <c r="AF4" s="232"/>
      <c r="AG4" s="232"/>
      <c r="AH4" s="232"/>
      <c r="AI4" s="232"/>
      <c r="AJ4" s="232"/>
      <c r="AK4" s="232"/>
      <c r="AL4" s="232"/>
      <c r="AM4" s="232"/>
      <c r="AN4" s="232"/>
      <c r="AO4" s="232"/>
      <c r="AP4" s="232"/>
      <c r="AQ4" s="232"/>
      <c r="AR4" s="232"/>
      <c r="AS4" s="232"/>
      <c r="AT4" s="232"/>
      <c r="AU4" s="232"/>
      <c r="AV4" s="232"/>
      <c r="AW4" s="233"/>
      <c r="AX4" s="223"/>
      <c r="AY4" s="224"/>
      <c r="AZ4" s="243"/>
      <c r="BA4" s="244"/>
    </row>
    <row r="5" spans="1:53" ht="20.45" customHeight="1">
      <c r="A5" s="221"/>
      <c r="B5" s="222"/>
      <c r="C5" s="228" t="s">
        <v>13</v>
      </c>
      <c r="D5" s="229"/>
      <c r="E5" s="229"/>
      <c r="F5" s="229"/>
      <c r="G5" s="229"/>
      <c r="H5" s="229"/>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30"/>
      <c r="AX5" s="219" t="s">
        <v>14</v>
      </c>
      <c r="AY5" s="220"/>
      <c r="AZ5" s="219" t="s">
        <v>134</v>
      </c>
      <c r="BA5" s="220"/>
    </row>
    <row r="6" spans="1:53" ht="15" customHeight="1" thickBot="1">
      <c r="A6" s="221"/>
      <c r="B6" s="222"/>
      <c r="C6" s="228"/>
      <c r="D6" s="229"/>
      <c r="E6" s="229"/>
      <c r="F6" s="229"/>
      <c r="G6" s="229"/>
      <c r="H6" s="229"/>
      <c r="I6" s="229"/>
      <c r="J6" s="229"/>
      <c r="K6" s="229"/>
      <c r="L6" s="229"/>
      <c r="M6" s="229"/>
      <c r="N6" s="229"/>
      <c r="O6" s="229"/>
      <c r="P6" s="229"/>
      <c r="Q6" s="229"/>
      <c r="R6" s="229"/>
      <c r="S6" s="229"/>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30"/>
      <c r="AX6" s="223"/>
      <c r="AY6" s="224"/>
      <c r="AZ6" s="223"/>
      <c r="BA6" s="224"/>
    </row>
    <row r="7" spans="1:53" ht="15.75" customHeight="1">
      <c r="A7" s="221"/>
      <c r="B7" s="222"/>
      <c r="C7" s="228"/>
      <c r="D7" s="229"/>
      <c r="E7" s="229"/>
      <c r="F7" s="229"/>
      <c r="G7" s="229"/>
      <c r="H7" s="229"/>
      <c r="I7" s="229"/>
      <c r="J7" s="229"/>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30"/>
      <c r="AX7" s="219" t="s">
        <v>16</v>
      </c>
      <c r="AY7" s="220"/>
      <c r="AZ7" s="245">
        <v>45909</v>
      </c>
      <c r="BA7" s="238"/>
    </row>
    <row r="8" spans="1:53" ht="16.5" customHeight="1" thickBot="1">
      <c r="A8" s="223"/>
      <c r="B8" s="224"/>
      <c r="C8" s="231"/>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3"/>
      <c r="AX8" s="223"/>
      <c r="AY8" s="224"/>
      <c r="AZ8" s="239"/>
      <c r="BA8" s="240"/>
    </row>
    <row r="10" spans="1:53" ht="54" customHeight="1">
      <c r="A10" s="215" t="s">
        <v>17</v>
      </c>
      <c r="B10" s="215"/>
      <c r="C10" s="215"/>
      <c r="D10" s="234" t="s">
        <v>18</v>
      </c>
      <c r="E10" s="235"/>
      <c r="F10" s="235"/>
      <c r="G10" s="235"/>
      <c r="H10" s="235"/>
      <c r="I10" s="235"/>
      <c r="J10" s="235"/>
      <c r="K10" s="235"/>
      <c r="L10" s="235"/>
      <c r="M10" s="236"/>
      <c r="N10" s="24"/>
      <c r="AN10" s="1"/>
      <c r="AO10" s="1"/>
      <c r="AP10" s="1"/>
    </row>
    <row r="11" spans="1:53" s="3" customFormat="1" ht="75" customHeight="1">
      <c r="A11" s="215" t="s">
        <v>19</v>
      </c>
      <c r="B11" s="215"/>
      <c r="C11" s="215"/>
      <c r="D11" s="216" t="s">
        <v>20</v>
      </c>
      <c r="E11" s="217"/>
      <c r="F11" s="217"/>
      <c r="G11" s="217"/>
      <c r="H11" s="217"/>
      <c r="I11" s="217"/>
      <c r="J11" s="217"/>
      <c r="K11" s="217"/>
      <c r="L11" s="217"/>
      <c r="M11" s="218"/>
      <c r="N11" s="25"/>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c r="A12" s="215" t="s">
        <v>21</v>
      </c>
      <c r="B12" s="215"/>
      <c r="C12" s="215"/>
      <c r="D12" s="216" t="s">
        <v>22</v>
      </c>
      <c r="E12" s="217"/>
      <c r="F12" s="217"/>
      <c r="G12" s="217"/>
      <c r="H12" s="217"/>
      <c r="I12" s="217"/>
      <c r="J12" s="217"/>
      <c r="K12" s="217"/>
      <c r="L12" s="217"/>
      <c r="M12" s="218"/>
      <c r="N12" s="25"/>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c r="A14" s="187" t="s">
        <v>23</v>
      </c>
      <c r="B14" s="188"/>
      <c r="C14" s="188"/>
      <c r="D14" s="188"/>
      <c r="E14" s="188"/>
      <c r="F14" s="188"/>
      <c r="G14" s="188"/>
      <c r="H14" s="188"/>
      <c r="I14" s="188"/>
      <c r="J14" s="188"/>
      <c r="K14" s="188"/>
      <c r="L14" s="188"/>
      <c r="M14" s="188"/>
      <c r="N14" s="189"/>
      <c r="O14" s="190"/>
      <c r="P14" s="2"/>
      <c r="Q14" s="195" t="s">
        <v>24</v>
      </c>
      <c r="R14" s="196"/>
      <c r="S14" s="196"/>
      <c r="T14" s="196"/>
      <c r="U14" s="196"/>
      <c r="V14" s="196"/>
      <c r="W14" s="196"/>
      <c r="X14" s="196"/>
      <c r="Y14" s="197"/>
      <c r="Z14" s="197"/>
      <c r="AA14" s="197"/>
      <c r="AB14" s="197"/>
      <c r="AC14" s="197"/>
      <c r="AD14" s="197"/>
      <c r="AE14" s="197"/>
      <c r="AF14" s="196"/>
      <c r="AG14" s="196"/>
      <c r="AH14" s="196"/>
      <c r="AI14" s="196"/>
      <c r="AJ14" s="196"/>
      <c r="AK14" s="196"/>
      <c r="AL14" s="196"/>
      <c r="AM14" s="196"/>
      <c r="AN14" s="198"/>
      <c r="AO14" s="2"/>
      <c r="AP14" s="199" t="s">
        <v>25</v>
      </c>
      <c r="AQ14" s="200"/>
      <c r="AR14" s="201"/>
      <c r="AT14" s="205" t="s">
        <v>26</v>
      </c>
      <c r="AU14" s="206"/>
      <c r="AV14" s="206"/>
      <c r="AW14" s="206"/>
      <c r="AX14" s="207"/>
      <c r="AY14" s="30"/>
      <c r="AZ14" s="199" t="s">
        <v>27</v>
      </c>
      <c r="BA14" s="201"/>
    </row>
    <row r="15" spans="1:53">
      <c r="A15" s="191"/>
      <c r="B15" s="192"/>
      <c r="C15" s="192"/>
      <c r="D15" s="192"/>
      <c r="E15" s="192"/>
      <c r="F15" s="192"/>
      <c r="G15" s="192"/>
      <c r="H15" s="192"/>
      <c r="I15" s="192"/>
      <c r="J15" s="192"/>
      <c r="K15" s="192"/>
      <c r="L15" s="192"/>
      <c r="M15" s="192"/>
      <c r="N15" s="193"/>
      <c r="O15" s="194"/>
      <c r="P15" s="2"/>
      <c r="Q15" s="26"/>
      <c r="R15" s="27"/>
      <c r="S15" s="27"/>
      <c r="T15" s="27"/>
      <c r="U15" s="27"/>
      <c r="V15" s="27"/>
      <c r="W15" s="27"/>
      <c r="X15" s="27"/>
      <c r="Y15" s="210" t="s">
        <v>28</v>
      </c>
      <c r="Z15" s="211"/>
      <c r="AA15" s="212"/>
      <c r="AB15" s="210" t="s">
        <v>29</v>
      </c>
      <c r="AC15" s="211"/>
      <c r="AD15" s="211"/>
      <c r="AE15" s="211"/>
      <c r="AF15" s="212"/>
      <c r="AG15" s="213"/>
      <c r="AH15" s="213"/>
      <c r="AI15" s="213"/>
      <c r="AJ15" s="213"/>
      <c r="AK15" s="213"/>
      <c r="AL15" s="213"/>
      <c r="AM15" s="213"/>
      <c r="AN15" s="214"/>
      <c r="AO15" s="2"/>
      <c r="AP15" s="202"/>
      <c r="AQ15" s="203"/>
      <c r="AR15" s="204"/>
      <c r="AT15" s="208"/>
      <c r="AU15" s="203"/>
      <c r="AV15" s="203"/>
      <c r="AW15" s="203"/>
      <c r="AX15" s="209"/>
      <c r="AY15" s="30"/>
      <c r="AZ15" s="202"/>
      <c r="BA15" s="204"/>
    </row>
    <row r="16" spans="1:53" s="5" customFormat="1" ht="166.5" customHeight="1">
      <c r="A16" s="9" t="s">
        <v>30</v>
      </c>
      <c r="B16" s="10" t="s">
        <v>31</v>
      </c>
      <c r="C16" s="11" t="s">
        <v>32</v>
      </c>
      <c r="D16" s="11" t="s">
        <v>33</v>
      </c>
      <c r="E16" s="12" t="s">
        <v>34</v>
      </c>
      <c r="F16" s="19" t="s">
        <v>35</v>
      </c>
      <c r="G16" s="32" t="s">
        <v>36</v>
      </c>
      <c r="H16" s="12" t="s">
        <v>37</v>
      </c>
      <c r="I16" s="11" t="s">
        <v>38</v>
      </c>
      <c r="J16" s="11" t="s">
        <v>39</v>
      </c>
      <c r="K16" s="12" t="s">
        <v>40</v>
      </c>
      <c r="L16" s="12" t="s">
        <v>41</v>
      </c>
      <c r="M16" s="11" t="s">
        <v>38</v>
      </c>
      <c r="N16" s="11" t="s">
        <v>42</v>
      </c>
      <c r="O16" s="13" t="s">
        <v>43</v>
      </c>
      <c r="P16" s="2"/>
      <c r="Q16" s="14" t="s">
        <v>44</v>
      </c>
      <c r="R16" s="151" t="s">
        <v>45</v>
      </c>
      <c r="S16" s="151" t="s">
        <v>46</v>
      </c>
      <c r="T16" s="151" t="s">
        <v>47</v>
      </c>
      <c r="U16" s="151" t="s">
        <v>48</v>
      </c>
      <c r="V16" s="151" t="s">
        <v>49</v>
      </c>
      <c r="W16" s="151" t="s">
        <v>50</v>
      </c>
      <c r="X16" s="28" t="s">
        <v>51</v>
      </c>
      <c r="Y16" s="124" t="s">
        <v>52</v>
      </c>
      <c r="Z16" s="124" t="s">
        <v>53</v>
      </c>
      <c r="AA16" s="16" t="s">
        <v>54</v>
      </c>
      <c r="AB16" s="184" t="s">
        <v>55</v>
      </c>
      <c r="AC16" s="185"/>
      <c r="AD16" s="16" t="s">
        <v>56</v>
      </c>
      <c r="AE16" s="184" t="s">
        <v>57</v>
      </c>
      <c r="AF16" s="185"/>
      <c r="AG16" s="17" t="s">
        <v>58</v>
      </c>
      <c r="AH16" s="17" t="s">
        <v>59</v>
      </c>
      <c r="AI16" s="17" t="s">
        <v>38</v>
      </c>
      <c r="AJ16" s="17" t="s">
        <v>60</v>
      </c>
      <c r="AK16" s="17" t="s">
        <v>38</v>
      </c>
      <c r="AL16" s="17" t="s">
        <v>42</v>
      </c>
      <c r="AM16" s="17" t="s">
        <v>61</v>
      </c>
      <c r="AN16" s="13" t="s">
        <v>62</v>
      </c>
      <c r="AO16" s="2"/>
      <c r="AP16" s="18" t="s">
        <v>63</v>
      </c>
      <c r="AQ16" s="15" t="s">
        <v>64</v>
      </c>
      <c r="AR16" s="29" t="s">
        <v>65</v>
      </c>
      <c r="AT16" s="120" t="s">
        <v>66</v>
      </c>
      <c r="AU16" s="122" t="s">
        <v>67</v>
      </c>
      <c r="AV16" s="122" t="s">
        <v>68</v>
      </c>
      <c r="AW16" s="122" t="s">
        <v>69</v>
      </c>
      <c r="AX16" s="121" t="s">
        <v>70</v>
      </c>
      <c r="AY16" s="31"/>
      <c r="AZ16" s="123" t="s">
        <v>71</v>
      </c>
      <c r="BA16" s="161" t="s">
        <v>72</v>
      </c>
    </row>
    <row r="17" spans="1:53" ht="409.5" customHeight="1">
      <c r="A17" s="158">
        <v>3</v>
      </c>
      <c r="B17" s="155" t="s">
        <v>73</v>
      </c>
      <c r="C17" s="156" t="s">
        <v>135</v>
      </c>
      <c r="D17" s="156" t="s">
        <v>136</v>
      </c>
      <c r="E17" s="156" t="s">
        <v>137</v>
      </c>
      <c r="F17" s="156"/>
      <c r="G17" s="172">
        <v>365</v>
      </c>
      <c r="H17" s="157" t="str">
        <f>IF(G17&lt;=0,"",IF(G17&lt;=2,"Muy Baja",IF(G17&lt;=24,"Baja",IF(G17&lt;=500,"Media",IF(G17&lt;=5000,"Alta","Muy Alta")))))</f>
        <v>Media</v>
      </c>
      <c r="I17" s="159">
        <f>IF(H17="","",IF(H17="Muy Baja",0.2,IF(H17="Baja",0.4,IF(H17="Media",0.6,IF(H17="Alta",0.8,IF(H17="Muy Alta",1,))))))</f>
        <v>0.6</v>
      </c>
      <c r="J17" s="168" t="s">
        <v>138</v>
      </c>
      <c r="K17" s="162" t="str">
        <f>+J17</f>
        <v>Afectación mayor a 700 y menor o igual a 1500 SMLMV</v>
      </c>
      <c r="L17" s="157" t="str">
        <f>+VLOOKUP(K17,Datos!$O$4:$P$15,2,FALSE)</f>
        <v>Menor</v>
      </c>
      <c r="M17" s="159">
        <f>IF(L17="","",IF(L17="Leve",0.2,IF(L17="Menor",0.4,IF(L17="Moderado",0.6,IF(L17="Mayor",0.8,IF(L17="Catastrófico",1,))))))</f>
        <v>0.4</v>
      </c>
      <c r="N17" s="159" t="str">
        <f>+CONCATENATE(H17, " - ", L17)</f>
        <v>Media - Menor</v>
      </c>
      <c r="O17" s="163" t="str">
        <f>+VLOOKUP(N17,Datos!J4:K28,2,)</f>
        <v>MODERADO</v>
      </c>
      <c r="P17" s="152"/>
      <c r="Q17" s="164">
        <v>1</v>
      </c>
      <c r="R17" s="118" t="s">
        <v>139</v>
      </c>
      <c r="S17" s="118" t="s">
        <v>140</v>
      </c>
      <c r="T17" s="118" t="s">
        <v>141</v>
      </c>
      <c r="U17" s="118" t="s">
        <v>142</v>
      </c>
      <c r="V17" s="118" t="s">
        <v>143</v>
      </c>
      <c r="W17" s="118" t="s">
        <v>144</v>
      </c>
      <c r="X17" s="33" t="str">
        <f>IF(OR(Y17="Preventivo",Y17="Detectivo"),"Probabilidad",IF(Y17="Correctivo","Impacto",""))</f>
        <v>Probabilidad</v>
      </c>
      <c r="Y17" s="6" t="s">
        <v>104</v>
      </c>
      <c r="Z17" s="6" t="s">
        <v>85</v>
      </c>
      <c r="AA17" s="34" t="str">
        <f t="shared" ref="AA17" si="0">IF(AND(Y17="Preventivo",Z17="Automático"),"50%",IF(AND(Y17="Preventivo",Z17="Manual"),"40%",IF(AND(Y17="Detectivo",Z17="Automático"),"40%",IF(AND(Y17="Detectivo",Z17="Manual"),"30%",IF(AND(Y17="Correctivo",Z17="Automático"),"35%",IF(AND(Y17="Correctivo",Z17="Manual"),"25%",""))))))</f>
        <v>30%</v>
      </c>
      <c r="AB17" s="41" t="s">
        <v>145</v>
      </c>
      <c r="AC17" s="41" t="s">
        <v>146</v>
      </c>
      <c r="AD17" s="6" t="s">
        <v>88</v>
      </c>
      <c r="AE17" s="8" t="s">
        <v>89</v>
      </c>
      <c r="AF17" s="8" t="str">
        <f t="shared" ref="AF17" si="1">+W17</f>
        <v>Informe Cuatrimestral con registro fotográfico y validación documental, remitido a la Administración del Proyecto de Inversión
Correo electrónico de novedad a la Subdirección técnica Poblacional ( cuando aplique)</v>
      </c>
      <c r="AG17" s="35">
        <f>IFERROR(IF(X17="Probabilidad",(I17-(+I17*AA17)),IF(X17="Impacto",I17,"")),"")</f>
        <v>0.42</v>
      </c>
      <c r="AH17" s="36" t="str">
        <f t="shared" ref="AH17" si="2">IFERROR(IF(AG17="","",IF(AG17&lt;=0.2,"Muy Baja",IF(AG17&lt;=0.4,"Baja",IF(AG17&lt;=0.6,"Media",IF(AG17&lt;=0.8,"Alta","Muy Alta"))))),"")</f>
        <v>Media</v>
      </c>
      <c r="AI17" s="37">
        <f>I17-(AA17*I17)</f>
        <v>0.42</v>
      </c>
      <c r="AJ17" s="38" t="str">
        <f t="shared" ref="AJ17" si="3">IFERROR(IF(AK17="","",IF(AK17&lt;=0.2,"Leve",IF(AK17&lt;=0.4,"Menor",IF(AK17&lt;=0.6,"Moderado",IF(AK17&lt;=0.8,"Mayor","Catastrófico"))))),"")</f>
        <v>Menor</v>
      </c>
      <c r="AK17" s="35">
        <f>IFERROR(IF(X17="Impacto",(M17-(+M17*AA17)),IF(X17="Probabilidad",M17,"")),"")</f>
        <v>0.4</v>
      </c>
      <c r="AL17" s="39" t="str">
        <f>+CONCATENATE(AH17, " - ", AJ17)</f>
        <v>Media - Menor</v>
      </c>
      <c r="AM17" s="40" t="str">
        <f>+VLOOKUP(AL17,Datos!$J$4:$K$28,2,)</f>
        <v>MODERADO</v>
      </c>
      <c r="AN17" s="160" t="s">
        <v>90</v>
      </c>
      <c r="AO17" s="152"/>
      <c r="AP17" s="169" t="s">
        <v>147</v>
      </c>
      <c r="AQ17" s="170" t="s">
        <v>148</v>
      </c>
      <c r="AR17" s="171">
        <v>46174</v>
      </c>
      <c r="AS17" s="153"/>
      <c r="AT17" s="154">
        <v>46156</v>
      </c>
      <c r="AU17" s="182" t="s">
        <v>149</v>
      </c>
      <c r="AV17" s="182" t="s">
        <v>150</v>
      </c>
      <c r="AW17" s="165" t="s">
        <v>95</v>
      </c>
      <c r="AX17" s="166"/>
      <c r="AY17" s="167"/>
      <c r="AZ17" s="181" t="s">
        <v>151</v>
      </c>
      <c r="BA17" s="181" t="s">
        <v>152</v>
      </c>
    </row>
    <row r="18" spans="1:53" ht="93.75" customHeight="1">
      <c r="B18" s="125"/>
      <c r="C18" s="126"/>
      <c r="D18" s="126"/>
      <c r="E18" s="126"/>
      <c r="F18" s="126"/>
      <c r="G18" s="125"/>
      <c r="H18" s="125"/>
      <c r="I18" s="140"/>
      <c r="J18" s="127"/>
      <c r="K18" s="141"/>
      <c r="L18" s="125"/>
      <c r="M18" s="140"/>
      <c r="N18" s="140"/>
      <c r="O18" s="142"/>
      <c r="P18" s="2"/>
      <c r="Q18" s="128"/>
      <c r="R18" s="25"/>
      <c r="S18" s="25"/>
      <c r="T18" s="25"/>
      <c r="U18" s="25"/>
      <c r="V18" s="25"/>
      <c r="W18" s="25"/>
      <c r="X18" s="128"/>
      <c r="Y18" s="129"/>
      <c r="Z18" s="129"/>
      <c r="AA18" s="143"/>
      <c r="AB18" s="130"/>
      <c r="AC18" s="131"/>
      <c r="AD18" s="129"/>
      <c r="AE18" s="130"/>
      <c r="AF18" s="130"/>
      <c r="AG18" s="144"/>
      <c r="AH18" s="129"/>
      <c r="AI18" s="145"/>
      <c r="AJ18" s="146"/>
      <c r="AK18" s="144"/>
      <c r="AL18" s="147"/>
      <c r="AM18" s="148"/>
      <c r="AN18" s="132"/>
      <c r="AO18" s="2"/>
      <c r="AP18" s="133"/>
      <c r="AQ18" s="133"/>
      <c r="AR18" s="133"/>
      <c r="AT18" s="134"/>
      <c r="AU18" s="183"/>
      <c r="AV18" s="136"/>
      <c r="AW18" s="137"/>
      <c r="AX18" s="138"/>
      <c r="AY18" s="30"/>
      <c r="AZ18" s="136"/>
      <c r="BA18" s="139"/>
    </row>
    <row r="19" spans="1:53" ht="20.45">
      <c r="A19" s="186" t="s">
        <v>115</v>
      </c>
      <c r="B19" s="186"/>
      <c r="C19" s="186"/>
      <c r="D19" s="186"/>
      <c r="E19" s="186"/>
      <c r="F19" s="186"/>
      <c r="G19" s="186"/>
      <c r="H19" s="186"/>
      <c r="P19" s="2"/>
      <c r="BA19" s="119" t="s">
        <v>116</v>
      </c>
    </row>
    <row r="20" spans="1:53">
      <c r="P20" s="2"/>
    </row>
    <row r="21" spans="1:53" s="1" customFormat="1">
      <c r="A21"/>
      <c r="B21"/>
      <c r="C21"/>
      <c r="D21"/>
      <c r="E21"/>
      <c r="F21"/>
      <c r="G21"/>
      <c r="H21"/>
      <c r="I21"/>
      <c r="J21"/>
      <c r="K21"/>
      <c r="P21" s="2"/>
      <c r="AN21" s="4"/>
      <c r="AO21" s="4"/>
      <c r="AP21" s="4"/>
      <c r="AS21"/>
      <c r="AT21"/>
      <c r="AU21"/>
      <c r="AV21"/>
      <c r="AW21"/>
      <c r="AX21"/>
      <c r="AY21"/>
      <c r="AZ21"/>
      <c r="BA21"/>
    </row>
    <row r="22" spans="1:53" s="1" customFormat="1">
      <c r="A22"/>
      <c r="B22"/>
      <c r="C22"/>
      <c r="D22"/>
      <c r="E22"/>
      <c r="F22"/>
      <c r="G22"/>
      <c r="H22"/>
      <c r="I22"/>
      <c r="J22"/>
      <c r="K22"/>
      <c r="P22" s="2"/>
      <c r="AN22" s="4"/>
      <c r="AO22" s="4"/>
      <c r="AP22" s="4"/>
      <c r="AS22"/>
      <c r="AT22"/>
      <c r="AU22"/>
      <c r="AV22"/>
      <c r="AW22"/>
      <c r="AX22"/>
      <c r="AY22"/>
      <c r="AZ22"/>
      <c r="BA22"/>
    </row>
    <row r="23" spans="1:53" s="1" customFormat="1">
      <c r="A23"/>
      <c r="B23"/>
      <c r="C23"/>
      <c r="D23"/>
      <c r="E23"/>
      <c r="F23"/>
      <c r="G23"/>
      <c r="H23"/>
      <c r="I23"/>
      <c r="J23"/>
      <c r="K23"/>
      <c r="P23" s="2"/>
      <c r="AN23" s="4"/>
      <c r="AO23" s="4"/>
      <c r="AP23" s="4"/>
      <c r="AS23"/>
      <c r="AT23"/>
      <c r="AU23"/>
      <c r="AV23"/>
      <c r="AW23"/>
      <c r="AX23"/>
      <c r="AY23"/>
      <c r="AZ23"/>
      <c r="BA23"/>
    </row>
    <row r="24" spans="1:53" s="1" customFormat="1">
      <c r="A24"/>
      <c r="B24"/>
      <c r="C24"/>
      <c r="D24"/>
      <c r="E24"/>
      <c r="F24"/>
      <c r="G24"/>
      <c r="H24"/>
      <c r="I24"/>
      <c r="J24"/>
      <c r="K24"/>
      <c r="P24" s="2"/>
      <c r="AN24" s="4"/>
      <c r="AO24" s="4"/>
      <c r="AP24" s="4"/>
      <c r="AS24"/>
      <c r="AT24"/>
      <c r="AU24"/>
      <c r="AV24"/>
      <c r="AW24"/>
      <c r="AX24"/>
      <c r="AY24"/>
      <c r="AZ24"/>
      <c r="BA24"/>
    </row>
    <row r="25" spans="1:53" s="1" customFormat="1">
      <c r="A25"/>
      <c r="B25"/>
      <c r="C25"/>
      <c r="D25"/>
      <c r="E25"/>
      <c r="F25"/>
      <c r="G25"/>
      <c r="H25"/>
      <c r="I25"/>
      <c r="J25"/>
      <c r="K25"/>
      <c r="P25" s="2"/>
      <c r="AN25" s="4"/>
      <c r="AO25" s="4"/>
      <c r="AP25" s="4"/>
      <c r="AS25"/>
      <c r="AT25"/>
      <c r="AU25"/>
      <c r="AV25"/>
      <c r="AW25"/>
      <c r="AX25"/>
      <c r="AY25"/>
      <c r="AZ25"/>
      <c r="BA25"/>
    </row>
    <row r="26" spans="1:53" s="1" customFormat="1">
      <c r="A26"/>
      <c r="B26"/>
      <c r="C26"/>
      <c r="D26"/>
      <c r="E26"/>
      <c r="F26"/>
      <c r="G26"/>
      <c r="H26"/>
      <c r="I26"/>
      <c r="J26"/>
      <c r="K26"/>
      <c r="P26" s="2"/>
      <c r="AN26" s="4"/>
      <c r="AO26" s="4"/>
      <c r="AP26" s="4"/>
      <c r="AS26"/>
      <c r="AT26"/>
      <c r="AU26"/>
      <c r="AV26"/>
      <c r="AW26"/>
      <c r="AX26"/>
      <c r="AY26"/>
      <c r="AZ26"/>
      <c r="BA26"/>
    </row>
    <row r="27" spans="1:53" s="1" customFormat="1">
      <c r="A27"/>
      <c r="B27"/>
      <c r="C27"/>
      <c r="D27"/>
      <c r="E27"/>
      <c r="F27"/>
      <c r="G27"/>
      <c r="H27"/>
      <c r="I27"/>
      <c r="J27"/>
      <c r="K27"/>
      <c r="P27" s="2"/>
      <c r="AN27" s="4"/>
      <c r="AO27" s="4"/>
      <c r="AP27" s="4"/>
      <c r="AS27"/>
      <c r="AT27"/>
      <c r="AU27"/>
      <c r="AV27"/>
      <c r="AW27"/>
      <c r="AX27"/>
      <c r="AY27"/>
      <c r="AZ27"/>
      <c r="BA27"/>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B16:AC16"/>
    <mergeCell ref="AE16:AF16"/>
    <mergeCell ref="A19:H19"/>
    <mergeCell ref="A14:O15"/>
    <mergeCell ref="Q14:AN14"/>
  </mergeCells>
  <phoneticPr fontId="24" type="noConversion"/>
  <conditionalFormatting sqref="H17:H18">
    <cfRule type="cellIs" dxfId="24" priority="20" operator="equal">
      <formula>"Muy Alta"</formula>
    </cfRule>
    <cfRule type="cellIs" dxfId="23" priority="21" operator="equal">
      <formula>"Alta"</formula>
    </cfRule>
    <cfRule type="cellIs" dxfId="22" priority="22" operator="equal">
      <formula>"Media"</formula>
    </cfRule>
    <cfRule type="cellIs" dxfId="21" priority="23" operator="equal">
      <formula>"Muy Baja"</formula>
    </cfRule>
    <cfRule type="cellIs" dxfId="20" priority="24" operator="equal">
      <formula>"Baja"</formula>
    </cfRule>
  </conditionalFormatting>
  <conditionalFormatting sqref="L17:L18">
    <cfRule type="cellIs" dxfId="19" priority="15" operator="equal">
      <formula>"Leve"</formula>
    </cfRule>
    <cfRule type="cellIs" dxfId="18" priority="16" operator="equal">
      <formula>"Catastrófico"</formula>
    </cfRule>
    <cfRule type="cellIs" dxfId="17" priority="17" operator="equal">
      <formula>"Mayor"</formula>
    </cfRule>
    <cfRule type="cellIs" dxfId="16" priority="18" operator="equal">
      <formula>"Moderado"</formula>
    </cfRule>
    <cfRule type="cellIs" dxfId="15" priority="19" operator="equal">
      <formula>"Menor"</formula>
    </cfRule>
  </conditionalFormatting>
  <conditionalFormatting sqref="O17:O18 AM17:AM18">
    <cfRule type="cellIs" dxfId="14" priority="11" operator="equal">
      <formula>"EXTREMO"</formula>
    </cfRule>
    <cfRule type="cellIs" dxfId="13" priority="12" operator="equal">
      <formula>"ALTO"</formula>
    </cfRule>
    <cfRule type="cellIs" dxfId="12" priority="13" operator="equal">
      <formula>"BAJO"</formula>
    </cfRule>
    <cfRule type="cellIs" dxfId="11" priority="14" operator="equal">
      <formula>"MODERADO"</formula>
    </cfRule>
  </conditionalFormatting>
  <conditionalFormatting sqref="AH17:AH18">
    <cfRule type="cellIs" dxfId="10" priority="6" operator="equal">
      <formula>"Muy Baja"</formula>
    </cfRule>
    <cfRule type="cellIs" dxfId="9" priority="7" operator="equal">
      <formula>"Baja"</formula>
    </cfRule>
    <cfRule type="cellIs" dxfId="8" priority="8" operator="equal">
      <formula>"Media"</formula>
    </cfRule>
    <cfRule type="cellIs" dxfId="7" priority="9" operator="equal">
      <formula>"Muy Alta"</formula>
    </cfRule>
    <cfRule type="cellIs" dxfId="6" priority="10" operator="equal">
      <formula>"Alta"</formula>
    </cfRule>
  </conditionalFormatting>
  <conditionalFormatting sqref="AJ17:AJ18">
    <cfRule type="cellIs" dxfId="5" priority="1" operator="equal">
      <formula>"Catastrófico"</formula>
    </cfRule>
    <cfRule type="cellIs" dxfId="4" priority="2" operator="equal">
      <formula>"Mayor"</formula>
    </cfRule>
    <cfRule type="cellIs" dxfId="3" priority="3" operator="equal">
      <formula>"Moderado"</formula>
    </cfRule>
    <cfRule type="cellIs" dxfId="2" priority="4" operator="equal">
      <formula>"Menor"</formula>
    </cfRule>
    <cfRule type="cellIs" dxfId="1" priority="5" operator="equal">
      <formula>"Leve"</formula>
    </cfRule>
  </conditionalFormatting>
  <hyperlinks>
    <hyperlink ref="A14:O15" location="Instructivo!A1" display="IDENTIFICACIÓN DEL RIESGO" xr:uid="{8A4098C2-C503-4CFB-A09E-1C8A48E0533A}"/>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579C8D6-0D9F-41B6-96EB-1F235CA1FFE0}">
          <x14:formula1>
            <xm:f>Datos!$A$4:$A$6</xm:f>
          </x14:formula1>
          <xm:sqref>B17:B18</xm:sqref>
        </x14:dataValidation>
        <x14:dataValidation type="list" allowBlank="1" showInputMessage="1" showErrorMessage="1" xr:uid="{0D3090C0-11C1-4D56-A7C3-D0199ADEB2A4}">
          <x14:formula1>
            <xm:f>Datos!$O$3:$O$15</xm:f>
          </x14:formula1>
          <xm:sqref>J17:J18</xm:sqref>
        </x14:dataValidation>
        <x14:dataValidation type="list" allowBlank="1" showInputMessage="1" showErrorMessage="1" xr:uid="{70DE5232-B1AF-4546-B179-8EDA00A05980}">
          <x14:formula1>
            <xm:f>Datos!$P$19:$P$22</xm:f>
          </x14:formula1>
          <xm:sqref>Y17:Y18</xm:sqref>
        </x14:dataValidation>
        <x14:dataValidation type="list" allowBlank="1" showInputMessage="1" showErrorMessage="1" xr:uid="{E302A09C-28E6-4F60-B1C3-0AA8428853B1}">
          <x14:formula1>
            <xm:f>Datos!$P$25:$P$26</xm:f>
          </x14:formula1>
          <xm:sqref>Z17:Z18</xm:sqref>
        </x14:dataValidation>
        <x14:dataValidation type="list" allowBlank="1" showInputMessage="1" showErrorMessage="1" xr:uid="{2D23050B-2D05-483C-8830-A45D8D8BD9E8}">
          <x14:formula1>
            <xm:f>Instructivo!$E$3:$E$9</xm:f>
          </x14:formula1>
          <xm:sqref>F17:F18</xm:sqref>
        </x14:dataValidation>
        <x14:dataValidation type="list" allowBlank="1" showInputMessage="1" showErrorMessage="1" xr:uid="{7F39D563-BB96-46A9-AFC7-570FCD41D076}">
          <x14:formula1>
            <xm:f>Datos!$P$30:$P$31</xm:f>
          </x14:formula1>
          <xm:sqref>AB17:AB18</xm:sqref>
        </x14:dataValidation>
        <x14:dataValidation type="list" allowBlank="1" showInputMessage="1" showErrorMessage="1" xr:uid="{D4B0A7DD-3C68-4AA4-B7B1-427A61171A75}">
          <x14:formula1>
            <xm:f>Datos!$P$34:$P$35</xm:f>
          </x14:formula1>
          <xm:sqref>AD17:AD18</xm:sqref>
        </x14:dataValidation>
        <x14:dataValidation type="list" allowBlank="1" showInputMessage="1" showErrorMessage="1" xr:uid="{27887835-724A-4F9A-BE2B-E6EEA4C4A2B9}">
          <x14:formula1>
            <xm:f>Datos!$P$38:$P$39</xm:f>
          </x14:formula1>
          <xm:sqref>AE17:AE18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21" t="s">
        <v>153</v>
      </c>
      <c r="D3" t="s">
        <v>154</v>
      </c>
      <c r="G3" t="s">
        <v>155</v>
      </c>
      <c r="J3" t="s">
        <v>156</v>
      </c>
      <c r="O3" t="s">
        <v>157</v>
      </c>
      <c r="P3" t="s">
        <v>155</v>
      </c>
    </row>
    <row r="4" spans="1:17">
      <c r="A4" t="s">
        <v>73</v>
      </c>
      <c r="D4" t="s">
        <v>158</v>
      </c>
      <c r="E4" s="20">
        <v>0.2</v>
      </c>
      <c r="G4" t="s">
        <v>159</v>
      </c>
      <c r="H4" s="20">
        <v>0.2</v>
      </c>
      <c r="J4" t="s">
        <v>160</v>
      </c>
      <c r="K4" t="s">
        <v>161</v>
      </c>
      <c r="O4" t="s">
        <v>77</v>
      </c>
      <c r="P4" s="3" t="s">
        <v>162</v>
      </c>
      <c r="Q4" s="23">
        <v>0.2</v>
      </c>
    </row>
    <row r="5" spans="1:17">
      <c r="A5" t="s">
        <v>163</v>
      </c>
      <c r="D5" t="s">
        <v>164</v>
      </c>
      <c r="E5" s="20">
        <v>0.4</v>
      </c>
      <c r="G5" t="s">
        <v>165</v>
      </c>
      <c r="H5" s="20">
        <v>0.4</v>
      </c>
      <c r="J5" t="s">
        <v>166</v>
      </c>
      <c r="K5" t="s">
        <v>161</v>
      </c>
      <c r="O5" s="22" t="s">
        <v>138</v>
      </c>
      <c r="P5" s="3" t="s">
        <v>167</v>
      </c>
      <c r="Q5" s="23">
        <v>0.4</v>
      </c>
    </row>
    <row r="6" spans="1:17">
      <c r="A6" t="s">
        <v>168</v>
      </c>
      <c r="D6" t="s">
        <v>169</v>
      </c>
      <c r="E6" s="20">
        <v>0.6</v>
      </c>
      <c r="G6" t="s">
        <v>170</v>
      </c>
      <c r="H6" s="20">
        <v>0.6</v>
      </c>
      <c r="J6" t="s">
        <v>171</v>
      </c>
      <c r="K6" t="s">
        <v>170</v>
      </c>
      <c r="O6" t="s">
        <v>172</v>
      </c>
      <c r="P6" s="3" t="s">
        <v>173</v>
      </c>
      <c r="Q6" s="23">
        <v>0.6</v>
      </c>
    </row>
    <row r="7" spans="1:17">
      <c r="D7" t="s">
        <v>174</v>
      </c>
      <c r="E7" s="20">
        <v>0.8</v>
      </c>
      <c r="G7" t="s">
        <v>175</v>
      </c>
      <c r="H7" s="20">
        <v>0.8</v>
      </c>
      <c r="J7" t="s">
        <v>176</v>
      </c>
      <c r="K7" t="s">
        <v>177</v>
      </c>
      <c r="O7" t="s">
        <v>178</v>
      </c>
      <c r="P7" s="3" t="s">
        <v>179</v>
      </c>
      <c r="Q7" s="23">
        <v>0.8</v>
      </c>
    </row>
    <row r="8" spans="1:17">
      <c r="D8" t="s">
        <v>180</v>
      </c>
      <c r="E8" s="20">
        <v>1</v>
      </c>
      <c r="G8" t="s">
        <v>181</v>
      </c>
      <c r="H8" s="20">
        <v>1</v>
      </c>
      <c r="J8" t="s">
        <v>182</v>
      </c>
      <c r="K8" t="s">
        <v>183</v>
      </c>
      <c r="O8" t="s">
        <v>184</v>
      </c>
      <c r="P8" s="3" t="s">
        <v>185</v>
      </c>
      <c r="Q8" s="23">
        <v>1</v>
      </c>
    </row>
    <row r="9" spans="1:17">
      <c r="J9" t="s">
        <v>186</v>
      </c>
      <c r="K9" t="s">
        <v>161</v>
      </c>
    </row>
    <row r="10" spans="1:17">
      <c r="J10" t="s">
        <v>187</v>
      </c>
      <c r="K10" t="s">
        <v>170</v>
      </c>
      <c r="O10" t="s">
        <v>188</v>
      </c>
    </row>
    <row r="11" spans="1:17">
      <c r="J11" t="s">
        <v>189</v>
      </c>
      <c r="K11" t="s">
        <v>170</v>
      </c>
      <c r="O11" t="s">
        <v>190</v>
      </c>
      <c r="P11" s="3" t="s">
        <v>162</v>
      </c>
      <c r="Q11" s="23">
        <v>0.2</v>
      </c>
    </row>
    <row r="12" spans="1:17" ht="30.75" customHeight="1">
      <c r="J12" t="s">
        <v>191</v>
      </c>
      <c r="K12" t="s">
        <v>177</v>
      </c>
      <c r="O12" s="22" t="s">
        <v>192</v>
      </c>
      <c r="P12" s="3" t="s">
        <v>167</v>
      </c>
      <c r="Q12" s="23">
        <v>0.4</v>
      </c>
    </row>
    <row r="13" spans="1:17" ht="28.9">
      <c r="J13" t="s">
        <v>193</v>
      </c>
      <c r="K13" t="s">
        <v>183</v>
      </c>
      <c r="O13" s="22" t="s">
        <v>194</v>
      </c>
      <c r="P13" s="3" t="s">
        <v>173</v>
      </c>
      <c r="Q13" s="23">
        <v>0.6</v>
      </c>
    </row>
    <row r="14" spans="1:17" ht="28.9">
      <c r="J14" t="s">
        <v>195</v>
      </c>
      <c r="K14" t="s">
        <v>170</v>
      </c>
      <c r="O14" s="22" t="s">
        <v>196</v>
      </c>
      <c r="P14" s="3" t="s">
        <v>179</v>
      </c>
      <c r="Q14" s="23">
        <v>0.8</v>
      </c>
    </row>
    <row r="15" spans="1:17" ht="28.9">
      <c r="J15" t="s">
        <v>197</v>
      </c>
      <c r="K15" t="s">
        <v>170</v>
      </c>
      <c r="O15" s="22" t="s">
        <v>198</v>
      </c>
      <c r="P15" s="3" t="s">
        <v>185</v>
      </c>
      <c r="Q15" s="23">
        <v>1</v>
      </c>
    </row>
    <row r="16" spans="1:17">
      <c r="J16" t="s">
        <v>199</v>
      </c>
      <c r="K16" t="s">
        <v>170</v>
      </c>
    </row>
    <row r="17" spans="10:17">
      <c r="J17" t="s">
        <v>200</v>
      </c>
      <c r="K17" t="s">
        <v>177</v>
      </c>
    </row>
    <row r="18" spans="10:17">
      <c r="J18" t="s">
        <v>201</v>
      </c>
      <c r="K18" t="s">
        <v>183</v>
      </c>
    </row>
    <row r="19" spans="10:17">
      <c r="J19" t="s">
        <v>202</v>
      </c>
      <c r="K19" t="s">
        <v>170</v>
      </c>
      <c r="P19" t="s">
        <v>203</v>
      </c>
    </row>
    <row r="20" spans="10:17">
      <c r="J20" t="s">
        <v>204</v>
      </c>
      <c r="K20" t="s">
        <v>170</v>
      </c>
      <c r="P20" t="s">
        <v>84</v>
      </c>
      <c r="Q20" s="20">
        <v>0.25</v>
      </c>
    </row>
    <row r="21" spans="10:17">
      <c r="J21" t="s">
        <v>205</v>
      </c>
      <c r="K21" t="s">
        <v>177</v>
      </c>
      <c r="P21" t="s">
        <v>104</v>
      </c>
      <c r="Q21" s="20">
        <v>0.15</v>
      </c>
    </row>
    <row r="22" spans="10:17">
      <c r="J22" t="s">
        <v>206</v>
      </c>
      <c r="K22" t="s">
        <v>177</v>
      </c>
      <c r="P22" t="s">
        <v>113</v>
      </c>
      <c r="Q22" s="20">
        <v>0.1</v>
      </c>
    </row>
    <row r="23" spans="10:17">
      <c r="J23" t="s">
        <v>207</v>
      </c>
      <c r="K23" t="s">
        <v>183</v>
      </c>
    </row>
    <row r="24" spans="10:17">
      <c r="J24" t="s">
        <v>208</v>
      </c>
      <c r="K24" t="s">
        <v>177</v>
      </c>
      <c r="P24" t="s">
        <v>209</v>
      </c>
    </row>
    <row r="25" spans="10:17">
      <c r="J25" t="s">
        <v>210</v>
      </c>
      <c r="K25" t="s">
        <v>177</v>
      </c>
      <c r="P25" t="s">
        <v>211</v>
      </c>
      <c r="Q25" s="20">
        <v>0.25</v>
      </c>
    </row>
    <row r="26" spans="10:17">
      <c r="J26" t="s">
        <v>212</v>
      </c>
      <c r="K26" t="s">
        <v>177</v>
      </c>
      <c r="P26" t="s">
        <v>85</v>
      </c>
      <c r="Q26" s="20">
        <v>0.15</v>
      </c>
    </row>
    <row r="27" spans="10:17">
      <c r="J27" t="s">
        <v>213</v>
      </c>
      <c r="K27" t="s">
        <v>177</v>
      </c>
    </row>
    <row r="28" spans="10:17">
      <c r="J28" t="s">
        <v>214</v>
      </c>
      <c r="K28" t="s">
        <v>183</v>
      </c>
    </row>
    <row r="29" spans="10:17">
      <c r="P29" t="s">
        <v>215</v>
      </c>
    </row>
    <row r="30" spans="10:17">
      <c r="P30" t="s">
        <v>86</v>
      </c>
    </row>
    <row r="31" spans="10:17">
      <c r="P31" t="s">
        <v>145</v>
      </c>
    </row>
    <row r="33" spans="16:16">
      <c r="P33" t="s">
        <v>216</v>
      </c>
    </row>
    <row r="34" spans="16:16">
      <c r="P34" t="s">
        <v>88</v>
      </c>
    </row>
    <row r="35" spans="16:16">
      <c r="P35" t="s">
        <v>217</v>
      </c>
    </row>
    <row r="37" spans="16:16">
      <c r="P37" t="s">
        <v>218</v>
      </c>
    </row>
    <row r="38" spans="16:16">
      <c r="P38" t="s">
        <v>89</v>
      </c>
    </row>
    <row r="39" spans="16:16">
      <c r="P39" t="s">
        <v>219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41" zoomScale="80" zoomScaleNormal="80" workbookViewId="0">
      <selection activeCell="E56" sqref="E56"/>
    </sheetView>
  </sheetViews>
  <sheetFormatPr defaultColWidth="11.42578125" defaultRowHeight="14.45"/>
  <cols>
    <col min="2" max="2" width="15" customWidth="1"/>
    <col min="3" max="3" width="17.5703125" bestFit="1" customWidth="1"/>
    <col min="4" max="4" width="29.5703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74" t="s">
        <v>220</v>
      </c>
      <c r="F2" s="74" t="s">
        <v>221</v>
      </c>
    </row>
    <row r="3" spans="1:12" ht="43.15">
      <c r="E3" s="73" t="s">
        <v>222</v>
      </c>
      <c r="F3" s="72" t="s">
        <v>223</v>
      </c>
    </row>
    <row r="4" spans="1:12" ht="43.15">
      <c r="E4" s="73" t="s">
        <v>224</v>
      </c>
      <c r="F4" s="72" t="s">
        <v>225</v>
      </c>
    </row>
    <row r="5" spans="1:12" ht="144">
      <c r="E5" s="73" t="s">
        <v>226</v>
      </c>
      <c r="F5" s="72" t="s">
        <v>227</v>
      </c>
    </row>
    <row r="6" spans="1:12" ht="43.15">
      <c r="E6" s="73" t="s">
        <v>228</v>
      </c>
      <c r="F6" s="72" t="s">
        <v>229</v>
      </c>
    </row>
    <row r="7" spans="1:12" ht="72">
      <c r="E7" s="73" t="s">
        <v>230</v>
      </c>
      <c r="F7" s="72" t="s">
        <v>231</v>
      </c>
    </row>
    <row r="8" spans="1:12" ht="57.6">
      <c r="E8" s="73" t="s">
        <v>232</v>
      </c>
      <c r="F8" s="72" t="s">
        <v>233</v>
      </c>
    </row>
    <row r="9" spans="1:12" ht="72">
      <c r="E9" s="73" t="s">
        <v>234</v>
      </c>
      <c r="F9" s="72" t="s">
        <v>235</v>
      </c>
    </row>
    <row r="11" spans="1:12">
      <c r="B11" s="265" t="s">
        <v>236</v>
      </c>
      <c r="C11" s="265"/>
      <c r="D11" s="265"/>
      <c r="E11" s="265"/>
      <c r="F11" s="265"/>
      <c r="G11" s="265"/>
      <c r="H11" s="265"/>
      <c r="I11" s="265"/>
      <c r="J11" s="265"/>
      <c r="K11" s="265"/>
      <c r="L11" s="265"/>
    </row>
    <row r="12" spans="1:12">
      <c r="B12" s="265"/>
      <c r="C12" s="265"/>
      <c r="D12" s="265"/>
      <c r="E12" s="265"/>
      <c r="F12" s="265"/>
      <c r="G12" s="265"/>
      <c r="H12" s="265"/>
      <c r="I12" s="265"/>
      <c r="J12" s="265"/>
      <c r="K12" s="265"/>
      <c r="L12" s="265"/>
    </row>
    <row r="13" spans="1:12" ht="23.45">
      <c r="B13" s="266" t="s">
        <v>237</v>
      </c>
      <c r="C13" s="266"/>
      <c r="D13" s="266"/>
      <c r="E13" s="266"/>
      <c r="F13" s="266"/>
      <c r="G13" s="266"/>
      <c r="H13" s="266"/>
      <c r="I13" s="266"/>
      <c r="J13" s="266"/>
      <c r="K13" s="266"/>
      <c r="L13" s="266"/>
    </row>
    <row r="15" spans="1:12" ht="28.9">
      <c r="A15" s="43" t="s">
        <v>238</v>
      </c>
      <c r="B15" s="44">
        <v>1</v>
      </c>
      <c r="C15" s="267" t="s">
        <v>239</v>
      </c>
      <c r="D15" s="268"/>
      <c r="E15" s="268"/>
      <c r="F15" s="268"/>
      <c r="G15" s="268"/>
      <c r="H15" s="268"/>
      <c r="I15" s="268"/>
      <c r="J15" s="268"/>
      <c r="K15" s="268"/>
      <c r="L15" s="268"/>
    </row>
    <row r="16" spans="1:12" ht="18.600000000000001" thickBot="1">
      <c r="C16" s="269"/>
      <c r="D16" s="270"/>
      <c r="E16" s="270"/>
      <c r="F16" s="270"/>
      <c r="G16" s="270"/>
      <c r="H16" s="270"/>
      <c r="I16" s="270"/>
      <c r="J16" s="270"/>
      <c r="K16" s="270"/>
      <c r="L16" s="270"/>
    </row>
    <row r="17" spans="1:12" ht="18.600000000000001" thickBot="1">
      <c r="B17" s="271" t="s">
        <v>240</v>
      </c>
      <c r="C17" s="272"/>
      <c r="D17" s="272"/>
      <c r="E17" s="272"/>
      <c r="F17" s="273"/>
      <c r="G17" s="45"/>
      <c r="H17" s="271" t="s">
        <v>241</v>
      </c>
      <c r="I17" s="274"/>
      <c r="J17" s="274"/>
      <c r="K17" s="274"/>
      <c r="L17" s="275"/>
    </row>
    <row r="18" spans="1:12" ht="23.45">
      <c r="B18" s="46" t="s">
        <v>242</v>
      </c>
      <c r="C18" s="276" t="s">
        <v>56</v>
      </c>
      <c r="D18" s="277"/>
      <c r="E18" s="277"/>
      <c r="F18" s="278"/>
      <c r="G18" s="45"/>
      <c r="H18" s="46" t="s">
        <v>242</v>
      </c>
      <c r="I18" s="279" t="s">
        <v>56</v>
      </c>
      <c r="J18" s="279"/>
      <c r="K18" s="279"/>
      <c r="L18" s="280"/>
    </row>
    <row r="19" spans="1:12" ht="18">
      <c r="B19" s="47">
        <v>100</v>
      </c>
      <c r="C19" s="48" t="s">
        <v>180</v>
      </c>
      <c r="D19" s="281" t="s">
        <v>243</v>
      </c>
      <c r="E19" s="282"/>
      <c r="F19" s="283"/>
      <c r="G19" s="49"/>
      <c r="H19" s="47">
        <v>100</v>
      </c>
      <c r="I19" s="48" t="s">
        <v>244</v>
      </c>
      <c r="J19" s="281" t="s">
        <v>245</v>
      </c>
      <c r="K19" s="282"/>
      <c r="L19" s="283"/>
    </row>
    <row r="20" spans="1:12" ht="18">
      <c r="B20" s="47">
        <v>80</v>
      </c>
      <c r="C20" s="50" t="s">
        <v>174</v>
      </c>
      <c r="D20" s="284" t="s">
        <v>246</v>
      </c>
      <c r="E20" s="285"/>
      <c r="F20" s="286"/>
      <c r="G20" s="49"/>
      <c r="H20" s="47">
        <v>80</v>
      </c>
      <c r="I20" s="50" t="s">
        <v>247</v>
      </c>
      <c r="J20" s="284" t="s">
        <v>248</v>
      </c>
      <c r="K20" s="285"/>
      <c r="L20" s="286"/>
    </row>
    <row r="21" spans="1:12" ht="18">
      <c r="B21" s="47">
        <v>60</v>
      </c>
      <c r="C21" s="51" t="s">
        <v>169</v>
      </c>
      <c r="D21" s="284" t="s">
        <v>249</v>
      </c>
      <c r="E21" s="285"/>
      <c r="F21" s="286"/>
      <c r="G21" s="49"/>
      <c r="H21" s="47">
        <v>60</v>
      </c>
      <c r="I21" s="51" t="s">
        <v>250</v>
      </c>
      <c r="J21" s="284" t="s">
        <v>251</v>
      </c>
      <c r="K21" s="285"/>
      <c r="L21" s="286"/>
    </row>
    <row r="22" spans="1:12" ht="18">
      <c r="B22" s="47">
        <v>40</v>
      </c>
      <c r="C22" s="52" t="s">
        <v>164</v>
      </c>
      <c r="D22" s="284" t="s">
        <v>252</v>
      </c>
      <c r="E22" s="285"/>
      <c r="F22" s="286"/>
      <c r="G22" s="49"/>
      <c r="H22" s="47">
        <v>40</v>
      </c>
      <c r="I22" s="52" t="s">
        <v>253</v>
      </c>
      <c r="J22" s="284" t="s">
        <v>254</v>
      </c>
      <c r="K22" s="285"/>
      <c r="L22" s="286"/>
    </row>
    <row r="23" spans="1:12" ht="18.600000000000001" thickBot="1">
      <c r="B23" s="53">
        <v>20</v>
      </c>
      <c r="C23" s="54" t="s">
        <v>158</v>
      </c>
      <c r="D23" s="288" t="s">
        <v>255</v>
      </c>
      <c r="E23" s="289"/>
      <c r="F23" s="290"/>
      <c r="G23" s="49"/>
      <c r="H23" s="53">
        <v>20</v>
      </c>
      <c r="I23" s="54" t="s">
        <v>256</v>
      </c>
      <c r="J23" s="288" t="s">
        <v>257</v>
      </c>
      <c r="K23" s="289"/>
      <c r="L23" s="290"/>
    </row>
    <row r="24" spans="1:12">
      <c r="B24" s="45" t="s">
        <v>258</v>
      </c>
      <c r="C24" s="45"/>
      <c r="D24" s="45"/>
      <c r="E24" s="45"/>
      <c r="F24" s="45"/>
      <c r="G24" s="45"/>
      <c r="H24" s="45" t="s">
        <v>258</v>
      </c>
      <c r="I24" s="45"/>
      <c r="J24" s="45"/>
      <c r="K24" s="45"/>
      <c r="L24" s="45"/>
    </row>
    <row r="27" spans="1:12" ht="28.9">
      <c r="A27" s="43" t="s">
        <v>238</v>
      </c>
      <c r="B27" s="44">
        <v>2</v>
      </c>
      <c r="C27" s="267" t="s">
        <v>155</v>
      </c>
      <c r="D27" s="268"/>
      <c r="E27" s="268"/>
      <c r="F27" s="268"/>
      <c r="G27" s="268"/>
      <c r="H27" s="268"/>
      <c r="I27" s="268"/>
      <c r="J27" s="268"/>
      <c r="K27" s="268"/>
      <c r="L27" s="268"/>
    </row>
    <row r="28" spans="1:12">
      <c r="B28" s="45"/>
      <c r="C28" s="45"/>
      <c r="D28" s="45"/>
      <c r="E28" s="45"/>
      <c r="F28" s="45"/>
      <c r="G28" s="45"/>
      <c r="H28" s="45"/>
      <c r="I28" s="45"/>
      <c r="J28" s="45"/>
      <c r="K28" s="55"/>
      <c r="L28" s="55"/>
    </row>
    <row r="29" spans="1:12" ht="18">
      <c r="B29" s="291" t="s">
        <v>259</v>
      </c>
      <c r="C29" s="292"/>
      <c r="D29" s="292"/>
      <c r="E29" s="292"/>
      <c r="F29" s="292"/>
      <c r="G29" s="292"/>
      <c r="H29" s="292"/>
      <c r="I29" s="292"/>
      <c r="J29" s="292"/>
      <c r="K29" s="293"/>
      <c r="L29" s="55"/>
    </row>
    <row r="30" spans="1:12" ht="17.45">
      <c r="B30" s="294" t="s">
        <v>260</v>
      </c>
      <c r="C30" s="294"/>
      <c r="D30" s="294" t="s">
        <v>261</v>
      </c>
      <c r="E30" s="294"/>
      <c r="F30" s="294" t="s">
        <v>163</v>
      </c>
      <c r="G30" s="294"/>
      <c r="H30" s="294"/>
      <c r="I30" s="294"/>
      <c r="J30" s="294"/>
      <c r="K30" s="294"/>
    </row>
    <row r="31" spans="1:12" ht="18">
      <c r="B31" s="56">
        <v>100</v>
      </c>
      <c r="C31" s="57" t="s">
        <v>185</v>
      </c>
      <c r="D31" s="287" t="s">
        <v>262</v>
      </c>
      <c r="E31" s="287"/>
      <c r="F31" s="287" t="s">
        <v>198</v>
      </c>
      <c r="G31" s="287"/>
      <c r="H31" s="287"/>
      <c r="I31" s="287"/>
      <c r="J31" s="287"/>
      <c r="K31" s="287"/>
    </row>
    <row r="32" spans="1:12" ht="18">
      <c r="B32" s="56">
        <v>80</v>
      </c>
      <c r="C32" s="58" t="s">
        <v>179</v>
      </c>
      <c r="D32" s="287" t="s">
        <v>263</v>
      </c>
      <c r="E32" s="287"/>
      <c r="F32" s="287" t="s">
        <v>264</v>
      </c>
      <c r="G32" s="287"/>
      <c r="H32" s="287"/>
      <c r="I32" s="287"/>
      <c r="J32" s="287"/>
      <c r="K32" s="287"/>
    </row>
    <row r="33" spans="1:26" ht="18">
      <c r="B33" s="56">
        <v>60</v>
      </c>
      <c r="C33" s="59" t="s">
        <v>173</v>
      </c>
      <c r="D33" s="287" t="s">
        <v>265</v>
      </c>
      <c r="E33" s="287"/>
      <c r="F33" s="287" t="s">
        <v>266</v>
      </c>
      <c r="G33" s="287"/>
      <c r="H33" s="287"/>
      <c r="I33" s="287"/>
      <c r="J33" s="287"/>
      <c r="K33" s="287"/>
    </row>
    <row r="34" spans="1:26" ht="18">
      <c r="B34" s="56">
        <v>40</v>
      </c>
      <c r="C34" s="60" t="s">
        <v>167</v>
      </c>
      <c r="D34" s="287" t="s">
        <v>267</v>
      </c>
      <c r="E34" s="287"/>
      <c r="F34" s="287" t="s">
        <v>268</v>
      </c>
      <c r="G34" s="287"/>
      <c r="H34" s="287"/>
      <c r="I34" s="287"/>
      <c r="J34" s="287"/>
      <c r="K34" s="287"/>
    </row>
    <row r="35" spans="1:26" ht="18">
      <c r="B35" s="56">
        <v>20</v>
      </c>
      <c r="C35" s="61" t="s">
        <v>162</v>
      </c>
      <c r="D35" s="287" t="s">
        <v>269</v>
      </c>
      <c r="E35" s="287"/>
      <c r="F35" s="287" t="s">
        <v>190</v>
      </c>
      <c r="G35" s="287"/>
      <c r="H35" s="287"/>
      <c r="I35" s="287"/>
      <c r="J35" s="287"/>
      <c r="K35" s="287"/>
    </row>
    <row r="38" spans="1:26" ht="28.9">
      <c r="A38" s="43" t="s">
        <v>238</v>
      </c>
      <c r="B38" s="44"/>
      <c r="C38" s="269" t="s">
        <v>270</v>
      </c>
      <c r="D38" s="270"/>
      <c r="E38" s="270"/>
      <c r="F38" s="270"/>
      <c r="G38" s="270"/>
      <c r="H38" s="270"/>
      <c r="I38" s="270"/>
      <c r="J38" s="270"/>
      <c r="K38" s="270"/>
      <c r="L38" s="270"/>
      <c r="X38" s="5"/>
      <c r="Y38" s="62"/>
    </row>
    <row r="39" spans="1:26">
      <c r="X39" s="5"/>
      <c r="Y39" s="62"/>
    </row>
    <row r="40" spans="1:26" ht="151.15" thickBot="1">
      <c r="B40" s="63" t="s">
        <v>271</v>
      </c>
      <c r="C40" s="64" t="s">
        <v>272</v>
      </c>
      <c r="D40" s="64" t="s">
        <v>273</v>
      </c>
      <c r="E40" s="63" t="s">
        <v>274</v>
      </c>
      <c r="F40" s="63" t="s">
        <v>275</v>
      </c>
      <c r="G40" s="63" t="s">
        <v>276</v>
      </c>
      <c r="H40" s="63" t="s">
        <v>277</v>
      </c>
      <c r="I40" s="63" t="s">
        <v>278</v>
      </c>
      <c r="J40" s="63" t="s">
        <v>279</v>
      </c>
      <c r="K40" s="63" t="s">
        <v>280</v>
      </c>
      <c r="L40" s="63" t="s">
        <v>281</v>
      </c>
      <c r="M40" s="63" t="s">
        <v>282</v>
      </c>
      <c r="N40" s="63" t="s">
        <v>283</v>
      </c>
      <c r="O40" s="63" t="s">
        <v>284</v>
      </c>
      <c r="P40" s="63" t="s">
        <v>285</v>
      </c>
      <c r="Q40" s="63" t="s">
        <v>286</v>
      </c>
      <c r="R40" s="63" t="s">
        <v>287</v>
      </c>
      <c r="S40" s="63" t="s">
        <v>288</v>
      </c>
      <c r="T40" s="63" t="s">
        <v>289</v>
      </c>
      <c r="U40" s="63" t="s">
        <v>290</v>
      </c>
      <c r="V40" s="63" t="s">
        <v>291</v>
      </c>
      <c r="W40" s="63" t="s">
        <v>292</v>
      </c>
      <c r="X40" s="65" t="s">
        <v>293</v>
      </c>
      <c r="Y40" s="66" t="s">
        <v>294</v>
      </c>
      <c r="Z40" s="66" t="s">
        <v>294</v>
      </c>
    </row>
    <row r="41" spans="1:26" ht="15">
      <c r="B41" s="67"/>
      <c r="C41" s="68"/>
      <c r="D41" s="68"/>
      <c r="E41" s="67"/>
      <c r="F41" s="67"/>
      <c r="G41" s="67"/>
      <c r="H41" s="67"/>
      <c r="I41" s="67"/>
      <c r="J41" s="67"/>
      <c r="K41" s="67"/>
      <c r="L41" s="67"/>
      <c r="M41" s="67"/>
      <c r="N41" s="67"/>
      <c r="O41" s="67"/>
      <c r="P41" s="67"/>
      <c r="Q41" s="67"/>
      <c r="R41" s="67"/>
      <c r="S41" s="67"/>
      <c r="T41" s="67"/>
      <c r="U41" s="67"/>
      <c r="V41" s="67"/>
      <c r="W41" s="67"/>
      <c r="X41" s="69">
        <f>COUNTIF(E41:W41,"SI")</f>
        <v>0</v>
      </c>
      <c r="Y41" s="70" t="str">
        <f>IF(OR(T41="SI",X41&gt;11),"100",IF(X41&gt;5,"80",IF(X41&gt;0,"60","")))</f>
        <v/>
      </c>
      <c r="Z41" s="71" t="str">
        <f>IF(OR(T41="SI",X41&gt;11),"CATASTRÓFICO",IF(X41&gt;5,"MAYOR",IF(X41&gt;0,"MODERADO","")))</f>
        <v/>
      </c>
    </row>
    <row r="45" spans="1:26" ht="23.45">
      <c r="A45" s="295" t="s">
        <v>295</v>
      </c>
      <c r="B45" s="295"/>
      <c r="C45" s="295"/>
      <c r="D45" s="295"/>
      <c r="E45" s="295"/>
      <c r="F45" s="295"/>
      <c r="G45" s="295"/>
      <c r="H45" s="295"/>
      <c r="I45" s="295"/>
      <c r="J45" s="295"/>
    </row>
    <row r="46" spans="1:26">
      <c r="C46" s="21"/>
      <c r="D46" s="5"/>
      <c r="E46" s="5"/>
      <c r="F46" s="5"/>
      <c r="G46" s="5"/>
      <c r="H46" s="5"/>
    </row>
    <row r="47" spans="1:26" ht="15.6">
      <c r="B47" s="302" t="s">
        <v>239</v>
      </c>
      <c r="C47" s="84" t="s">
        <v>180</v>
      </c>
      <c r="D47" s="87"/>
      <c r="E47" s="98"/>
      <c r="F47" s="88"/>
      <c r="G47" s="98"/>
      <c r="H47" s="89"/>
      <c r="J47" s="298" t="s">
        <v>296</v>
      </c>
    </row>
    <row r="48" spans="1:26" ht="15.6">
      <c r="B48" s="302"/>
      <c r="C48" s="85">
        <v>1</v>
      </c>
      <c r="D48" s="90"/>
      <c r="E48" s="99"/>
      <c r="F48" s="83"/>
      <c r="G48" s="99"/>
      <c r="H48" s="91"/>
      <c r="J48" s="299"/>
    </row>
    <row r="49" spans="2:10" ht="15.6">
      <c r="B49" s="302"/>
      <c r="C49" s="84" t="s">
        <v>174</v>
      </c>
      <c r="D49" s="104"/>
      <c r="E49" s="105"/>
      <c r="F49" s="88"/>
      <c r="G49" s="98"/>
      <c r="H49" s="89"/>
      <c r="J49" s="303" t="s">
        <v>183</v>
      </c>
    </row>
    <row r="50" spans="2:10" ht="15.6">
      <c r="B50" s="302"/>
      <c r="C50" s="85">
        <v>0.8</v>
      </c>
      <c r="D50" s="106"/>
      <c r="E50" s="107"/>
      <c r="F50" s="96"/>
      <c r="G50" s="103"/>
      <c r="H50" s="97"/>
      <c r="J50" s="304"/>
    </row>
    <row r="51" spans="2:10" ht="15.6">
      <c r="B51" s="302"/>
      <c r="C51" s="84" t="s">
        <v>169</v>
      </c>
      <c r="D51" s="92"/>
      <c r="E51" s="100"/>
      <c r="F51" s="82"/>
      <c r="G51" s="99"/>
      <c r="H51" s="91"/>
      <c r="J51" s="305" t="s">
        <v>177</v>
      </c>
    </row>
    <row r="52" spans="2:10" ht="15.6">
      <c r="B52" s="302"/>
      <c r="C52" s="85">
        <v>0.6</v>
      </c>
      <c r="D52" s="92"/>
      <c r="E52" s="100"/>
      <c r="F52" s="82"/>
      <c r="G52" s="99"/>
      <c r="H52" s="91"/>
      <c r="J52" s="306"/>
    </row>
    <row r="53" spans="2:10" ht="15.6">
      <c r="B53" s="302"/>
      <c r="C53" s="84" t="s">
        <v>164</v>
      </c>
      <c r="D53" s="108"/>
      <c r="E53" s="105"/>
      <c r="F53" s="109"/>
      <c r="G53" s="98"/>
      <c r="H53" s="89"/>
      <c r="J53" s="307" t="s">
        <v>170</v>
      </c>
    </row>
    <row r="54" spans="2:10" ht="15.6">
      <c r="B54" s="302"/>
      <c r="C54" s="85">
        <v>0.4</v>
      </c>
      <c r="D54" s="94"/>
      <c r="E54" s="107"/>
      <c r="F54" s="95"/>
      <c r="G54" s="103"/>
      <c r="H54" s="97"/>
      <c r="J54" s="308"/>
    </row>
    <row r="55" spans="2:10" ht="15.6">
      <c r="B55" s="302"/>
      <c r="C55" s="86" t="s">
        <v>158</v>
      </c>
      <c r="D55" s="93"/>
      <c r="E55" s="101"/>
      <c r="F55" s="82"/>
      <c r="G55" s="99"/>
      <c r="H55" s="91"/>
      <c r="J55" s="296" t="s">
        <v>161</v>
      </c>
    </row>
    <row r="56" spans="2:10" ht="15.6">
      <c r="B56" s="302"/>
      <c r="C56" s="85">
        <v>0.2</v>
      </c>
      <c r="D56" s="94"/>
      <c r="E56" s="102"/>
      <c r="F56" s="95"/>
      <c r="G56" s="103"/>
      <c r="H56" s="97"/>
      <c r="J56" s="297"/>
    </row>
    <row r="57" spans="2:10" ht="17.45">
      <c r="D57" s="75" t="s">
        <v>162</v>
      </c>
      <c r="E57" s="79" t="s">
        <v>167</v>
      </c>
      <c r="F57" s="79" t="s">
        <v>173</v>
      </c>
      <c r="G57" s="81" t="s">
        <v>179</v>
      </c>
      <c r="H57" s="76" t="s">
        <v>185</v>
      </c>
    </row>
    <row r="58" spans="2:10">
      <c r="D58" s="77">
        <v>0.2</v>
      </c>
      <c r="E58" s="80">
        <v>0.4</v>
      </c>
      <c r="F58" s="80">
        <v>0.6</v>
      </c>
      <c r="G58" s="80">
        <v>0.8</v>
      </c>
      <c r="H58" s="78">
        <v>1</v>
      </c>
    </row>
    <row r="59" spans="2:10" ht="23.45">
      <c r="D59" s="309" t="s">
        <v>155</v>
      </c>
      <c r="E59" s="309"/>
      <c r="F59" s="309"/>
      <c r="G59" s="309"/>
      <c r="H59" s="309"/>
    </row>
    <row r="63" spans="2:10">
      <c r="D63" s="300" t="s">
        <v>297</v>
      </c>
      <c r="E63" s="300"/>
      <c r="F63" s="300"/>
    </row>
    <row r="64" spans="2:10">
      <c r="D64" s="111" t="s">
        <v>298</v>
      </c>
      <c r="E64" s="111" t="s">
        <v>299</v>
      </c>
      <c r="F64" s="111" t="s">
        <v>300</v>
      </c>
    </row>
    <row r="65" spans="4:6" ht="86.45">
      <c r="D65" s="110" t="s">
        <v>301</v>
      </c>
      <c r="E65" s="72" t="s">
        <v>302</v>
      </c>
      <c r="F65" s="72" t="s">
        <v>303</v>
      </c>
    </row>
    <row r="66" spans="4:6" ht="57.6">
      <c r="D66" s="110" t="s">
        <v>304</v>
      </c>
      <c r="E66" s="72" t="s">
        <v>305</v>
      </c>
      <c r="F66" s="110" t="s">
        <v>306</v>
      </c>
    </row>
    <row r="67" spans="4:6" ht="57.6">
      <c r="D67" s="110" t="s">
        <v>307</v>
      </c>
      <c r="E67" s="110" t="s">
        <v>308</v>
      </c>
      <c r="F67" s="110" t="s">
        <v>309</v>
      </c>
    </row>
    <row r="69" spans="4:6" ht="30" customHeight="1">
      <c r="D69" s="73" t="s">
        <v>310</v>
      </c>
      <c r="E69" s="301" t="s">
        <v>311</v>
      </c>
      <c r="F69" s="301"/>
    </row>
    <row r="70" spans="4:6" ht="30" customHeight="1">
      <c r="D70" s="73" t="s">
        <v>312</v>
      </c>
      <c r="E70" s="301" t="s">
        <v>313</v>
      </c>
      <c r="F70" s="301"/>
    </row>
    <row r="73" spans="4:6">
      <c r="E73" s="112" t="s">
        <v>296</v>
      </c>
      <c r="F73" s="112" t="s">
        <v>314</v>
      </c>
    </row>
    <row r="74" spans="4:6" ht="28.9">
      <c r="E74" s="113" t="s">
        <v>315</v>
      </c>
      <c r="F74" s="114" t="s">
        <v>316</v>
      </c>
    </row>
    <row r="75" spans="4:6" ht="28.9">
      <c r="E75" s="115" t="s">
        <v>317</v>
      </c>
      <c r="F75" s="114" t="s">
        <v>318</v>
      </c>
    </row>
    <row r="76" spans="4:6" ht="28.9">
      <c r="E76" s="116" t="s">
        <v>174</v>
      </c>
      <c r="F76" s="114" t="s">
        <v>318</v>
      </c>
    </row>
    <row r="77" spans="4:6" ht="28.9">
      <c r="E77" s="117" t="s">
        <v>319</v>
      </c>
      <c r="F77" s="114" t="s">
        <v>318</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9264799F-301E-430F-917E-DDBA3F50E2C5}"/>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2026-06-01T18:59:24Z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