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defaultThemeVersion="166925"/>
  <mc:AlternateContent xmlns:mc="http://schemas.openxmlformats.org/markup-compatibility/2006">
    <mc:Choice Requires="x15">
      <x15ac:absPath xmlns:x15ac="http://schemas.microsoft.com/office/spreadsheetml/2010/11/ac" url="C:\Users\catiz\OneDrive\Documentos\Carolina\IDIPRON\MAPA DE RIESGOS\2026\MAPAS DE RIESGOS DE GESTIÓN\Comunicación Estratégica\"/>
    </mc:Choice>
  </mc:AlternateContent>
  <xr:revisionPtr revIDLastSave="254" documentId="13_ncr:1_{A150C1D2-0470-4D8C-9AD3-BABAD950E3B1}" xr6:coauthVersionLast="47" xr6:coauthVersionMax="47" xr10:uidLastSave="{575A4AD1-F6A7-48A9-ACE2-7FADB63ACDAF}"/>
  <bookViews>
    <workbookView xWindow="-108" yWindow="-108" windowWidth="23256" windowHeight="12456" tabRatio="789" firstSheet="3" activeTab="2" xr2:uid="{E9951750-6718-4E65-99C4-7D8C6E70D595}"/>
  </bookViews>
  <sheets>
    <sheet name="CONTROL DE CAMBIOS" sheetId="11" r:id="rId1"/>
    <sheet name="Riesgos Gestión #1" sheetId="7" r:id="rId2"/>
    <sheet name="Riesgos Gestión #2" sheetId="9" r:id="rId3"/>
    <sheet name="Riesgos Gestión #3" sheetId="10" r:id="rId4"/>
    <sheet name="Datos" sheetId="5" r:id="rId5"/>
    <sheet name="Instructivo" sheetId="4" r:id="rId6"/>
  </sheets>
  <definedNames>
    <definedName name="_xlnm.Print_Area" localSheetId="1">'Riesgos Gestión #1'!$A$1:$BB$20</definedName>
    <definedName name="_xlnm.Print_Area" localSheetId="2">'Riesgos Gestión #2'!$A$1:$BB$19</definedName>
    <definedName name="_xlnm.Print_Area" localSheetId="3">'Riesgos Gestión #3'!$A$1:$BB$19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8" i="9" l="1"/>
  <c r="AF18" i="10"/>
  <c r="AF17" i="10"/>
  <c r="AF17" i="9"/>
  <c r="AF20" i="7"/>
  <c r="AF19" i="7"/>
  <c r="AF18" i="7"/>
  <c r="AF17" i="7"/>
  <c r="AA18" i="10"/>
  <c r="X18" i="10"/>
  <c r="AA17" i="10"/>
  <c r="X17" i="10"/>
  <c r="K17" i="10"/>
  <c r="L17" i="10" s="1"/>
  <c r="M17" i="10" s="1"/>
  <c r="H17" i="10"/>
  <c r="AA18" i="9"/>
  <c r="X18" i="9"/>
  <c r="AA17" i="9"/>
  <c r="X17" i="9"/>
  <c r="K17" i="9"/>
  <c r="L17" i="9" s="1"/>
  <c r="M17" i="9" s="1"/>
  <c r="H17" i="9"/>
  <c r="I17" i="9" s="1"/>
  <c r="AA20" i="7"/>
  <c r="X20" i="7"/>
  <c r="AI17" i="9" l="1"/>
  <c r="AG18" i="9" s="1"/>
  <c r="N17" i="10"/>
  <c r="O17" i="10" s="1"/>
  <c r="I17" i="10"/>
  <c r="AI17" i="10" s="1"/>
  <c r="AG18" i="10" s="1"/>
  <c r="AK17" i="10"/>
  <c r="AJ17" i="10" s="1"/>
  <c r="AG17" i="9"/>
  <c r="AH17" i="9" s="1"/>
  <c r="N17" i="9"/>
  <c r="O17" i="9" s="1"/>
  <c r="AK17" i="9"/>
  <c r="AJ17" i="9" s="1"/>
  <c r="AI18" i="10" l="1"/>
  <c r="AH18" i="10"/>
  <c r="AG17" i="10"/>
  <c r="AH17" i="10" s="1"/>
  <c r="AL17" i="10" s="1"/>
  <c r="AM17" i="10" s="1"/>
  <c r="AK18" i="10"/>
  <c r="AJ18" i="10" s="1"/>
  <c r="AL17" i="9"/>
  <c r="AM17" i="9" s="1"/>
  <c r="AI18" i="9"/>
  <c r="AH18" i="9"/>
  <c r="AK18" i="9"/>
  <c r="AL18" i="10" l="1"/>
  <c r="AM18" i="10" s="1"/>
  <c r="AJ18" i="9"/>
  <c r="AL18" i="9" s="1"/>
  <c r="AM18" i="9" s="1"/>
  <c r="AA19" i="7"/>
  <c r="X19" i="7"/>
  <c r="AA18" i="7"/>
  <c r="X18" i="7"/>
  <c r="AA17" i="7"/>
  <c r="K17" i="7" l="1"/>
  <c r="L17" i="7" s="1"/>
  <c r="M17" i="7" s="1"/>
  <c r="AK20" i="7" s="1"/>
  <c r="AJ20" i="7" s="1"/>
  <c r="X17" i="7"/>
  <c r="H17" i="7"/>
  <c r="I17" i="7" s="1"/>
  <c r="AI17" i="7" s="1"/>
  <c r="X41" i="4"/>
  <c r="Z41" i="4" s="1"/>
  <c r="AG17" i="7" l="1"/>
  <c r="N17" i="7"/>
  <c r="O17" i="7" s="1"/>
  <c r="AK17" i="7"/>
  <c r="AJ17" i="7" s="1"/>
  <c r="Y41" i="4"/>
  <c r="AK18" i="7" l="1"/>
  <c r="AH17" i="7"/>
  <c r="AL17" i="7" s="1"/>
  <c r="AM17" i="7" s="1"/>
  <c r="AG18" i="7"/>
  <c r="AK19" i="7" l="1"/>
  <c r="AJ18" i="7"/>
  <c r="AH18" i="7"/>
  <c r="AI18" i="7"/>
  <c r="AG19" i="7" s="1"/>
  <c r="AL18" i="7" l="1"/>
  <c r="AM18" i="7" s="1"/>
  <c r="AJ19" i="7"/>
  <c r="AI19" i="7"/>
  <c r="AG20" i="7" s="1"/>
  <c r="AH19" i="7"/>
  <c r="AH20" i="7" l="1"/>
  <c r="AL20" i="7" s="1"/>
  <c r="AM20" i="7" s="1"/>
  <c r="AI20" i="7"/>
  <c r="AL19" i="7"/>
  <c r="AM19"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70592962-8BE6-405E-9875-9B5CFF2629E5}">
      <text>
        <r>
          <rPr>
            <b/>
            <sz val="9"/>
            <color rgb="FF000000"/>
            <rFont val="Tahoma"/>
            <family val="2"/>
          </rPr>
          <t xml:space="preserve">ACEPTAR EL RIESGO
</t>
        </r>
        <r>
          <rPr>
            <b/>
            <sz val="9"/>
            <color rgb="FF000000"/>
            <rFont val="Tahoma"/>
            <family val="2"/>
          </rPr>
          <t xml:space="preserve">REDUCIR EL RIESGO
</t>
        </r>
        <r>
          <rPr>
            <b/>
            <sz val="9"/>
            <color rgb="FF000000"/>
            <rFont val="Tahoma"/>
            <family val="2"/>
          </rPr>
          <t>EVITAR EL RIESGO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0A29A59E-6350-4D4B-AD96-692F0898BD78}">
      <text>
        <r>
          <rPr>
            <b/>
            <sz val="9"/>
            <color rgb="FF000000"/>
            <rFont val="Tahoma"/>
            <family val="2"/>
          </rPr>
          <t xml:space="preserve">ACEPTAR EL RIESGO
</t>
        </r>
        <r>
          <rPr>
            <b/>
            <sz val="9"/>
            <color rgb="FF000000"/>
            <rFont val="Tahoma"/>
            <family val="2"/>
          </rPr>
          <t xml:space="preserve">REDUCIR EL RIESGO
</t>
        </r>
        <r>
          <rPr>
            <b/>
            <sz val="9"/>
            <color rgb="FF000000"/>
            <rFont val="Tahoma"/>
            <family val="2"/>
          </rPr>
          <t>EVITAR EL RIESGO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EED85F7D-2088-764A-906D-23F4E990DEFC}">
      <text>
        <r>
          <rPr>
            <b/>
            <sz val="9"/>
            <color rgb="FF000000"/>
            <rFont val="Tahoma"/>
            <family val="2"/>
          </rPr>
          <t xml:space="preserve">ACEPTAR EL RIESGO
</t>
        </r>
        <r>
          <rPr>
            <b/>
            <sz val="9"/>
            <color rgb="FF000000"/>
            <rFont val="Tahoma"/>
            <family val="2"/>
          </rPr>
          <t xml:space="preserve">REDUCIR EL RIESGO
</t>
        </r>
        <r>
          <rPr>
            <b/>
            <sz val="9"/>
            <color rgb="FF000000"/>
            <rFont val="Tahoma"/>
            <family val="2"/>
          </rPr>
          <t>EVITAR EL RIESGO</t>
        </r>
      </text>
    </comment>
  </commentList>
</comments>
</file>

<file path=xl/sharedStrings.xml><?xml version="1.0" encoding="utf-8"?>
<sst xmlns="http://schemas.openxmlformats.org/spreadsheetml/2006/main" count="617" uniqueCount="334">
  <si>
    <t>CONTROL DE CAMBIOS</t>
  </si>
  <si>
    <t>A continuación se presentan los cambios realizados de los riesgos en el p roceso</t>
  </si>
  <si>
    <t xml:space="preserve">FECHA </t>
  </si>
  <si>
    <t>CAMBIO REALIZADO</t>
  </si>
  <si>
    <r>
      <rPr>
        <b/>
        <sz val="11"/>
        <rFont val="Calibri"/>
        <family val="2"/>
        <scheme val="minor"/>
      </rPr>
      <t>Riesgo 1</t>
    </r>
    <r>
      <rPr>
        <sz val="11"/>
        <rFont val="Calibri"/>
        <family val="2"/>
        <scheme val="minor"/>
      </rPr>
      <t>: Se actualiza la fecha de compromiso de la acción de fortalecimiento a 30 de diciembre de 2026</t>
    </r>
  </si>
  <si>
    <r>
      <rPr>
        <b/>
        <sz val="11"/>
        <color theme="1"/>
        <rFont val="Calibri"/>
        <family val="2"/>
        <scheme val="minor"/>
      </rPr>
      <t xml:space="preserve">Riesgo 2: </t>
    </r>
    <r>
      <rPr>
        <sz val="11"/>
        <color theme="1"/>
        <rFont val="Calibri"/>
        <family val="2"/>
        <scheme val="minor"/>
      </rPr>
      <t>Se actualiza el plan de acción a: Socializar a través de una reunión virtual la actualización de los documentos del proceso, con fecha de implementación: 30 de diciembre de 2026</t>
    </r>
  </si>
  <si>
    <t>El riesgo 3 se mantiene vigente</t>
  </si>
  <si>
    <t>Se podrán incluir más filas de acuerdo a la cambios realizados</t>
  </si>
  <si>
    <t xml:space="preserve">DIRECCIONAMIENTO ESTRATÉGICO </t>
  </si>
  <si>
    <t>CÓDIGO</t>
  </si>
  <si>
    <t>E-DES-FT-015</t>
  </si>
  <si>
    <t>VERSIÓN</t>
  </si>
  <si>
    <t>12</t>
  </si>
  <si>
    <t>MAPA DE RIESGOS DE GESTIÓN Y RIESGOS FISCALES</t>
  </si>
  <si>
    <t>PÁGINA</t>
  </si>
  <si>
    <t>1 DE 3</t>
  </si>
  <si>
    <t>VIGENTE DESDE</t>
  </si>
  <si>
    <t>Proceso</t>
  </si>
  <si>
    <t>COMUNICACION ESTRATÉGICA</t>
  </si>
  <si>
    <t>Objetivo del Proceso</t>
  </si>
  <si>
    <t xml:space="preserve">Divulgar y promocionar de manera veraz y efctiva la gestión del Instituto Distrital para la Protección de la Niñez y la Juventud -IDIPRON- a través del diseño y ejecución de un plan estratégico de comunicaciones que contemple el manejo adecuado de la comunicación  interna y externa del instituto, garantice el uso apropiado de la imagen institucional y el cumplimiento de las directrices distritales en materia de comunicaciones, empleando para ello, los canales de comunicación propios del Instituto y los medios de comunicación externa de carácter masivo, alternativo, digital o comunitario para el posicionamiento de la Entidad. </t>
  </si>
  <si>
    <t>Alcance</t>
  </si>
  <si>
    <t>El proceso inicia con la planificación de la gestión de la comunicación interna y externa para finalizar con la aprobación y divulgación de piezas de comunicación, contenidos informativos y pronunciamientos oficiales.</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</si>
  <si>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</si>
  <si>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</si>
  <si>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</si>
  <si>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</si>
  <si>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</si>
  <si>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</si>
  <si>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</si>
  <si>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</si>
  <si>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</si>
  <si>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</si>
  <si>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</si>
  <si>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</si>
  <si>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</si>
  <si>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</si>
  <si>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</si>
  <si>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</si>
  <si>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</si>
  <si>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</si>
  <si>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</si>
  <si>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</si>
  <si>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</si>
  <si>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</si>
  <si>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</si>
  <si>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</si>
  <si>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</si>
  <si>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</si>
  <si>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</si>
  <si>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</si>
  <si>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</si>
  <si>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</si>
  <si>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</si>
  <si>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</si>
  <si>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</si>
  <si>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</si>
  <si>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</si>
  <si>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</si>
  <si>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</si>
  <si>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</si>
  <si>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</si>
  <si>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</si>
  <si>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</si>
  <si>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</si>
  <si>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</si>
  <si>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</si>
  <si>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</si>
  <si>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</si>
  <si>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</si>
  <si>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</si>
  <si>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</si>
  <si>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</si>
  <si>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Reputacional</t>
  </si>
  <si>
    <t>Crisis mediatica</t>
  </si>
  <si>
    <t xml:space="preserve">Filtración de información </t>
  </si>
  <si>
    <t>Posibilidad de afectación reputacional por crisis mediatica debido a filtración de la información institucional o relacionada con el Instituto</t>
  </si>
  <si>
    <t>El riesgo afecta la imagen de la entidad con algunos usuarios de relevancia frente al logro de los objetivos.</t>
  </si>
  <si>
    <t xml:space="preserve">El/la lider del proceso </t>
  </si>
  <si>
    <t>Cada vez que se requiera</t>
  </si>
  <si>
    <t>Verificar que las políticas de operación del proceso se encuentren documentadas.</t>
  </si>
  <si>
    <t xml:space="preserve">Con la actualización de los documentos del proceso basados en los lineamientos definidos por la OAP </t>
  </si>
  <si>
    <t>Iniciar la actualización de la documentación y socializarla</t>
  </si>
  <si>
    <t>Documentación actualizada del proceso</t>
  </si>
  <si>
    <t>Preventivo</t>
  </si>
  <si>
    <t>Manual</t>
  </si>
  <si>
    <t>Documentado</t>
  </si>
  <si>
    <t>Manual de Comunicaciones
Politica de Comunicaciones</t>
  </si>
  <si>
    <t>Continua</t>
  </si>
  <si>
    <t>Con registro</t>
  </si>
  <si>
    <t>REDUCIR EL RIESGO</t>
  </si>
  <si>
    <t>Socializar a través de una reunión virtual la actualización de los documentos del proceso.</t>
  </si>
  <si>
    <t xml:space="preserve">Jefe de la Oficina  de Comunicaciones </t>
  </si>
  <si>
    <t>30 de diciembre de 2026</t>
  </si>
  <si>
    <r>
      <rPr>
        <b/>
        <sz val="10"/>
        <color rgb="FF000000"/>
        <rFont val="Times New Roman"/>
      </rPr>
      <t>Control No. 1</t>
    </r>
    <r>
      <rPr>
        <sz val="10"/>
        <color rgb="FF000000"/>
        <rFont val="Times New Roman"/>
      </rPr>
      <t>: La Oficina Asesora de Comunicaciones realizó la actualización, oficialización y socialización de diez (10) documentos asociados al proceso de Comunicación Estratégica, a través de la actualización de formatos, ajustes conforme al Manual de Elaboración de Documentos y su respectiva aprobación en el marco del MIPG. Se cuenta con soportes de difusión, grabación de la socialización, lista de asistencia y acta.</t>
    </r>
  </si>
  <si>
    <t>No se registraron acciones para fortalecer</t>
  </si>
  <si>
    <t>No se ha materializado el riesgo</t>
  </si>
  <si>
    <t xml:space="preserve"> Ninguna</t>
  </si>
  <si>
    <r>
      <rPr>
        <b/>
        <sz val="10"/>
        <color rgb="FF000000"/>
        <rFont val="Times New Roman"/>
      </rPr>
      <t>Control No. 1</t>
    </r>
    <r>
      <rPr>
        <sz val="10"/>
        <color rgb="FF000000"/>
        <rFont val="Times New Roman"/>
      </rPr>
      <t xml:space="preserve">: se verifica la aplicación del control mediante la socialización en jornada virtual de 10 documentos actualizados pertenecientes al proceso de Comunicación Estratégica.
Se recomienda ajustar la redacción de la evidencia de la ejecución del control, con el fin de facilitar el soporte de aplicación del mismo.
&amp;
</t>
    </r>
    <r>
      <rPr>
        <b/>
        <sz val="10"/>
        <color rgb="FF000000"/>
        <rFont val="Times New Roman"/>
      </rPr>
      <t xml:space="preserve">Control No. 2: </t>
    </r>
    <r>
      <rPr>
        <sz val="10"/>
        <color rgb="FF000000"/>
        <rFont val="Times New Roman"/>
      </rPr>
      <t>se verifica la aplicación del control mediante el envío masivo a toda la Entidad de la</t>
    </r>
    <r>
      <rPr>
        <b/>
        <sz val="10"/>
        <color rgb="FF000000"/>
        <rFont val="Times New Roman"/>
      </rPr>
      <t xml:space="preserve"> POLÍTICA DE COMUNICACIONES E-COE-DI-002.
&amp;
</t>
    </r>
    <r>
      <rPr>
        <sz val="10"/>
        <color rgb="FF000000"/>
        <rFont val="Times New Roman"/>
      </rPr>
      <t xml:space="preserve">
</t>
    </r>
    <r>
      <rPr>
        <b/>
        <sz val="10"/>
        <color rgb="FF000000"/>
        <rFont val="Times New Roman"/>
      </rPr>
      <t>Control No. 3</t>
    </r>
    <r>
      <rPr>
        <sz val="10"/>
        <color rgb="FF000000"/>
        <rFont val="Times New Roman"/>
      </rPr>
      <t xml:space="preserve">: se verifica la aplicación del control mediante la firma de quince (15) acuerdos de confidencialidad: tres (3) funcionarios y doce (12) contratistas, pertenecientes a la Oficina Asesora de Comunicaciones.
&amp;
</t>
    </r>
    <r>
      <rPr>
        <b/>
        <sz val="10"/>
        <color rgb="FF000000"/>
        <rFont val="Times New Roman"/>
      </rPr>
      <t>Control No. 4</t>
    </r>
    <r>
      <rPr>
        <sz val="10"/>
        <color rgb="FF000000"/>
        <rFont val="Times New Roman"/>
      </rPr>
      <t>: el proceso no aplicó el control pues no se presentó una crisis de comunicación o reputacional.
&amp;
- No se aplicaron acciones de fortalecimieto.
- No se reportó la materialización del riesgo.
&amp;</t>
    </r>
  </si>
  <si>
    <t>El/la Jefe de la Oficina Asesora de Comunicaciones</t>
  </si>
  <si>
    <t>Cuando se requiera</t>
  </si>
  <si>
    <t>Revisar que las políticas de operación  relacionadas con las publicaciones de la  información contempladas en el Manual de Comunicaciones  y Politica de Comunicaciones  encuentren divulgadas</t>
  </si>
  <si>
    <t>Socializar las políticas de uso de información de la entidad</t>
  </si>
  <si>
    <t xml:space="preserve">Se subsana a través de la divulgación inmediata de la política </t>
  </si>
  <si>
    <t>Actas de reunión y listado de asistencia (Cuando se divulgue a través de CIGD) o mailing de difusión</t>
  </si>
  <si>
    <r>
      <rPr>
        <b/>
        <sz val="10"/>
        <color rgb="FF000000"/>
        <rFont val="Times New Roman"/>
      </rPr>
      <t>Control No. 2</t>
    </r>
    <r>
      <rPr>
        <sz val="10"/>
        <color rgb="FF000000"/>
        <rFont val="Times New Roman"/>
      </rPr>
      <t xml:space="preserve">: La Oficina Asesora de Comunicaciones realizó la socialización de la </t>
    </r>
    <r>
      <rPr>
        <b/>
        <sz val="10"/>
        <color rgb="FF000000"/>
        <rFont val="Times New Roman"/>
      </rPr>
      <t>POLÍTICA DE COMUNICACIONES E-COE-DI-002 VR 04</t>
    </r>
    <r>
      <rPr>
        <sz val="10"/>
        <color rgb="FF000000"/>
        <rFont val="Times New Roman"/>
      </rPr>
      <t>. Se cuenta con soportes del mailing de difusión.</t>
    </r>
  </si>
  <si>
    <t>Ninguna</t>
  </si>
  <si>
    <t>El/la funcionario/a o contratista de la Oficina Asesora de Comunicaciones</t>
  </si>
  <si>
    <t>En el momento de la vinculación del/la funcionario/a o contratista que formará parte del proceso.</t>
  </si>
  <si>
    <t>Revisar que se haya firmado el acuerdo de confidencialidad</t>
  </si>
  <si>
    <t>Para los/as funcionarios/as, se solicita a la Gerencia de Talento Humano, el formato firmado, y para los contratistas se verifica la firma del acuerdo en el inicio de contrato.</t>
  </si>
  <si>
    <t>En caso de detectar que alguno de los/as contratistas o funcionarios/as no cuente con el documento firmado, se realiza la entrega y firma del documento</t>
  </si>
  <si>
    <t xml:space="preserve">Acuerdo de confidencialidad firmado
Correo electrónico con la alerta a Gerencia de Talento Humano ( cuando aplique) </t>
  </si>
  <si>
    <t>Caracterización del proceso</t>
  </si>
  <si>
    <r>
      <rPr>
        <b/>
        <sz val="10"/>
        <color rgb="FF000000"/>
        <rFont val="Times New Roman"/>
      </rPr>
      <t>Control No. 3</t>
    </r>
    <r>
      <rPr>
        <sz val="10"/>
        <color rgb="FF000000"/>
        <rFont val="Times New Roman"/>
      </rPr>
      <t xml:space="preserve">: La Oficina Asesora de Comunicaciones aplicó los controles definidos mediante la verificación del correcto diligenciamiento del formato </t>
    </r>
    <r>
      <rPr>
        <b/>
        <sz val="10"/>
        <color rgb="FF000000"/>
        <rFont val="Times New Roman"/>
      </rPr>
      <t>ACUERDO DE CONFIDENCIALIDAD Y DE NO
DIVULGACIÓN DE LA INFORMACIÓN E-GTIC-FT-015</t>
    </r>
    <r>
      <rPr>
        <sz val="10"/>
        <color rgb="FF000000"/>
        <rFont val="Times New Roman"/>
      </rPr>
      <t xml:space="preserve">, para los funcionarios y contratistas vinculados. Se realizó la revisión de cada uno de los formatos, verificando que se encontraran completamente diligenciados, firmados y con las fechas correspondientes.
 Se cuenta con soportes documentales de los acuerdos de confidencialidad firmados y validados de los 12 contratistas y 3 funcionarios vinculados a planta que componen la OAC. </t>
    </r>
  </si>
  <si>
    <t>El/la directora/a o el/la jefe de la Oficina Asesora de Comunicaciones</t>
  </si>
  <si>
    <t>En el momento en que se presente una crisis de comunicación o reputacional</t>
  </si>
  <si>
    <t>Revisar el manejo que se le debe dar a la situación y la estrategia de comunicaciones que se implementará, basados en el MANUAL DE CRISIS E-COE-MA-002</t>
  </si>
  <si>
    <t>Se realiza una reunión extraordinaria para encausar el control basado en los lineamientos del MANUAL DE CRISIS E-COE-MA-002</t>
  </si>
  <si>
    <t>Se realiza una reunión extraordinaria para encuasar el control basado en los lineamientos del MANUAL DE CRISIS E-COE-MA-002</t>
  </si>
  <si>
    <t xml:space="preserve">Manual de crisis actualizado.
Acta de reunión (Cuando aplique reunión extraordinaria) </t>
  </si>
  <si>
    <t>Correctivo</t>
  </si>
  <si>
    <t>Manual de Crisis</t>
  </si>
  <si>
    <r>
      <rPr>
        <b/>
        <sz val="10"/>
        <color rgb="FF000000"/>
        <rFont val="Times New Roman"/>
      </rPr>
      <t>Control No. 4</t>
    </r>
    <r>
      <rPr>
        <sz val="10"/>
        <color rgb="FF000000"/>
        <rFont val="Times New Roman"/>
      </rPr>
      <t>: Durante el periodo evaluado no se presentó una crisis de comunicación o reputacional,</t>
    </r>
  </si>
  <si>
    <t>2 DE 3</t>
  </si>
  <si>
    <r>
      <rPr>
        <b/>
        <sz val="12"/>
        <color rgb="FF000000"/>
        <rFont val="Times New Roman"/>
        <family val="1"/>
      </rPr>
      <t xml:space="preserve">EVIDENCIA DE LA EJECUCIÓN DEL CONTROL
</t>
    </r>
    <r>
      <rPr>
        <sz val="12"/>
        <color rgb="FF000000"/>
        <rFont val="Times New Roman"/>
        <family val="1"/>
      </rPr>
      <t xml:space="preserve">
(El control debe dejar evidencia de su ejecución. Esta evidencia ayuda a que se pueda revisar la misma información por parte de un tercero y llegue a la misma conclusión de quien ejecutó el control)</t>
    </r>
  </si>
  <si>
    <t>perdida de credibilidad del proceso de Comunicacion Estratégica</t>
  </si>
  <si>
    <t>Publicacion de información no veraz o inoportuna de información sobre la gestión de la entidad</t>
  </si>
  <si>
    <t>Posibilidad de afectación reputacional por perdida de credibilidad del proceso de Comunicacion Estratégica debido a Publicacion de información no veraz o  inoportuna  sobre la gestión de la entidad</t>
  </si>
  <si>
    <t>El riesgo afecta la imagen de la entidad internamente, de conocimiento general nivel interno, de junta directiva y/o de proveedores</t>
  </si>
  <si>
    <t xml:space="preserve">El/la líder del proceso </t>
  </si>
  <si>
    <t xml:space="preserve"> Cada vez que se requiera</t>
  </si>
  <si>
    <t>Revisar que la operación esté acorde a la POLÍTICA DE COMUNICACIONES E-COE-DI-002</t>
  </si>
  <si>
    <t xml:space="preserve">Con la revisión del formato oficial de las solicitudes allegadas a la Oficina Asesora de Comunicación </t>
  </si>
  <si>
    <t>Cuando se determina que la información solicitada a la OAC no está de acuerdo con el procedimiento de solicitudes de publicación, se devuelve por correo electrónico a quien remite con retroalimentación para subsanación.
En caso que la comunicación divulgada esté errada, se notifica a la dependencia para que ajuste la información y se realice la corrección de la información</t>
  </si>
  <si>
    <t>Solicitudes allegadas 
Correo electrónico ( cuando aplique)</t>
  </si>
  <si>
    <t>Jefe de la Oficina de Comunicaciones</t>
  </si>
  <si>
    <r>
      <rPr>
        <b/>
        <sz val="10"/>
        <color rgb="FF000000"/>
        <rFont val="Times New Roman"/>
      </rPr>
      <t>Control No. 1</t>
    </r>
    <r>
      <rPr>
        <sz val="10"/>
        <color rgb="FF000000"/>
        <rFont val="Times New Roman"/>
      </rPr>
      <t>: La Oficina Asesora de Comunicaciones aplicó el control definido mediante la verificación del Formato de Publicación E-COE-FT-007, validando que se encontrara debidamente diligenciado, con las firmas correspondientes (quien realiza la solicitud y quien la avala), así como la claridad y precisión de los criterios de publicación. Se cuenta con soportes documentales correspondientes a los formatos E-COE-FT-007 tramitados y remitidos mediante correo electrónico a la OAC, durante los meses de enero con 27, febrero 32, marzo 53 y abril 42.</t>
    </r>
  </si>
  <si>
    <r>
      <rPr>
        <b/>
        <sz val="10"/>
        <color rgb="FF000000"/>
        <rFont val="Times New Roman"/>
      </rPr>
      <t>Control No. 1</t>
    </r>
    <r>
      <rPr>
        <sz val="10"/>
        <color rgb="FF000000"/>
        <rFont val="Times New Roman"/>
      </rPr>
      <t xml:space="preserve">: se verifica la aplicación del control mediante el uso y utilización mensual del Formato de Publicación E-COE-FT-007, para los meses de enero 27, febrero 32, marzo 53 y abril 42; este doumento permite organizar las publicaciones web y el diseño de piezas comunicacionales.
&amp;
</t>
    </r>
    <r>
      <rPr>
        <b/>
        <sz val="10"/>
        <color rgb="FF000000"/>
        <rFont val="Times New Roman"/>
      </rPr>
      <t>Control No. 2</t>
    </r>
    <r>
      <rPr>
        <sz val="10"/>
        <color rgb="FF000000"/>
        <rFont val="Times New Roman"/>
      </rPr>
      <t xml:space="preserve">: se verifica la aplicación del control mediante el envío masivo a toda la Entidad de la </t>
    </r>
    <r>
      <rPr>
        <b/>
        <sz val="10"/>
        <color rgb="FF000000"/>
        <rFont val="Times New Roman"/>
      </rPr>
      <t>POLÍTICA DE COMUNICACIONES</t>
    </r>
    <r>
      <rPr>
        <sz val="10"/>
        <color rgb="FF000000"/>
        <rFont val="Times New Roman"/>
      </rPr>
      <t xml:space="preserve"> </t>
    </r>
    <r>
      <rPr>
        <b/>
        <sz val="10"/>
        <color rgb="FF000000"/>
        <rFont val="Times New Roman"/>
      </rPr>
      <t xml:space="preserve">E-COE-DI-002.
&amp;
</t>
    </r>
    <r>
      <rPr>
        <sz val="10"/>
        <color rgb="FF000000"/>
        <rFont val="Times New Roman"/>
      </rPr>
      <t xml:space="preserve">
- No se aplicaron acciones de fortalecimieto.
- No se reportó la materialización del riesgo.</t>
    </r>
  </si>
  <si>
    <t>Revisar que las políticas de operación  relacionadas con la POLÍTICA DE COMUNICACIONES E-COE-DI-002  se encuentren divulgadas</t>
  </si>
  <si>
    <t>Socializar con las dependencias la aplicación de la a POLÍTICA DE COMUNICACIONES E-COE-DI-002</t>
  </si>
  <si>
    <r>
      <rPr>
        <b/>
        <sz val="10"/>
        <color rgb="FF000000"/>
        <rFont val="Times New Roman"/>
      </rPr>
      <t>Control No. 2</t>
    </r>
    <r>
      <rPr>
        <sz val="10"/>
        <color rgb="FF000000"/>
        <rFont val="Times New Roman"/>
      </rPr>
      <t>: La Oficina Asesora de Comunicaciones realizó la socialización de la POLÍTICA DE COMUNICACIONES E-COE-DI-002 VR 04. Se cuenta con soportes del mailing de difusión.</t>
    </r>
  </si>
  <si>
    <t xml:space="preserve">Se podrán incluir más filas de acuerdo a la cantidad de riesgos que se requieran relacionar </t>
  </si>
  <si>
    <t>3 DE 3</t>
  </si>
  <si>
    <t>Mal manejo de redes sociales</t>
  </si>
  <si>
    <t>Falta de protocolos para la gestión de las redes sociales de la entidad</t>
  </si>
  <si>
    <t>Posibilidad de afectación reputacional por mal manejo de redes sociales debido a falta de protocolos para la gestión de esas plataformas digitales</t>
  </si>
  <si>
    <t>El riesgo afecta la imagen de algún área de la organización.</t>
  </si>
  <si>
    <t>El/la lider del proceso</t>
  </si>
  <si>
    <t>Mensualmente</t>
  </si>
  <si>
    <t xml:space="preserve">Revisar  la parrilla de contenido y los copy con el fin de generar una retroalimentación a la información divulgada </t>
  </si>
  <si>
    <t>A través de canales internos de trabajo,  comités de comunicación o grupos internos, para la verificación de la información previa divulgación</t>
  </si>
  <si>
    <t>Se precisa la información junto a la dependencia encargada, si existe un error en la información no se publica con el fin de evitar una crisis reputacional</t>
  </si>
  <si>
    <t xml:space="preserve">Actas de reunión / pantallazos de whatsapp.
Correo electrónico ( cuando aplique) </t>
  </si>
  <si>
    <t>Administración de redes Sociales
 E-COM-PR-003</t>
  </si>
  <si>
    <t>De acuerdo con la metodología para la administración del riesgo, no se formulan acciones de fortalecimiento para la vigencia 2026, por cuanto los controles existentes se consideran suficientes y permiten mitigar el riesgo</t>
  </si>
  <si>
    <r>
      <rPr>
        <b/>
        <sz val="10"/>
        <color rgb="FF000000"/>
        <rFont val="Times New Roman"/>
      </rPr>
      <t>Control No. 1</t>
    </r>
    <r>
      <rPr>
        <sz val="10"/>
        <color rgb="FF000000"/>
        <rFont val="Times New Roman"/>
      </rPr>
      <t>: La Oficina Asesora de Comunicaciones aplicó control mediante la proyección de la parrilla de contenidos y de los textos (copy) definidos para cada publicación, generando retroalimentación sobre la información a divulgar, validando la coherencia, claridad y pertinencia de los contenidos antes de su publicación
 Se cuenta con soportes de parrillas de contenido y actas de asistencia a los Comités de Redacción realizadas cada mes.</t>
    </r>
  </si>
  <si>
    <r>
      <rPr>
        <b/>
        <sz val="10"/>
        <color rgb="FF000000"/>
        <rFont val="Times New Roman"/>
      </rPr>
      <t>Control No. 1</t>
    </r>
    <r>
      <rPr>
        <sz val="10"/>
        <color rgb="FF000000"/>
        <rFont val="Times New Roman"/>
      </rPr>
      <t xml:space="preserve">: se verifica la aplicación del control mediante la presentación de las parrilas de contenido mediante actas de comité del equipo de la Oficina Asesora de Comunicaciones para los meses de enero 1, febrero 3, marzo 1 y abril 1.
</t>
    </r>
    <r>
      <rPr>
        <b/>
        <sz val="10"/>
        <color rgb="FF000000"/>
        <rFont val="Times New Roman"/>
      </rPr>
      <t>Control No. 2</t>
    </r>
    <r>
      <rPr>
        <sz val="10"/>
        <color rgb="FF000000"/>
        <rFont val="Times New Roman"/>
      </rPr>
      <t>: se verifica la aplicación del control mediante los informes mensuales de redes sociales y desglose de las publicaciomnes verificadas por el líder del proceso de Comunicación Estratégica, en los cuales se evidencian los objetivos definidos y los contenidos publicados.
- No se aplicaron acciones de fortalecimieto.
- No se reportó la materialización del riesgo.</t>
    </r>
  </si>
  <si>
    <t xml:space="preserve">El / la Community Manager </t>
  </si>
  <si>
    <t>Diariamente</t>
  </si>
  <si>
    <t>Revisar  que la publicación de los contenidos en las redes sociales sea correcta de acuerdo con lo aprobado por el/la jefe de la Oficina Asesora de Comunicaciones</t>
  </si>
  <si>
    <t>Revisión directa en redes sociales y genera un informe mensual de las estadísticas obtenidas en cada red social</t>
  </si>
  <si>
    <t xml:space="preserve">Cuando se detectan publicaciones en las plataformas digitales de la entidad de contenido que está en contravia de las politicas institucionales, el/la lider del proceso y/o el/la Comunnity Mannager procede a despublicar la información, corregirla y publicarla de nuevo. </t>
  </si>
  <si>
    <t>Informe de redes sociales</t>
  </si>
  <si>
    <t>ADMINISTRACIÓN DE REDES
SOCIALES E-COE-PR-003</t>
  </si>
  <si>
    <r>
      <rPr>
        <b/>
        <sz val="10"/>
        <color rgb="FF000000"/>
        <rFont val="Times New Roman"/>
      </rPr>
      <t>Control No. 2</t>
    </r>
    <r>
      <rPr>
        <sz val="10"/>
        <color rgb="FF000000"/>
        <rFont val="Times New Roman"/>
      </rPr>
      <t>: La Oficina Asesora de Comunicaciones aplicó el control mediante la revisión de las publicaciones en redes sociales, verificando que cada contenido contara con la aprobación previa del/la jefe del proceso.
Se cuenta con soportes como el desglose de publicaciones y los informes mensuales de redes sociales, en los cuales se evidencian los objetivos definidos, el contenido publicado, así como su alcance y posicionamiento en cada canal institucional.</t>
    </r>
  </si>
  <si>
    <t>area de impacto</t>
  </si>
  <si>
    <t>PROBABILIDAD DE OCURRENCIA</t>
  </si>
  <si>
    <t>IMPACTO</t>
  </si>
  <si>
    <t>CONDICIONES RIESGO INHERENTE</t>
  </si>
  <si>
    <t>AFECTACIÓN ECONÓMICA O PRESUPUESTAL</t>
  </si>
  <si>
    <t>Económico</t>
  </si>
  <si>
    <t>MUY BAJA</t>
  </si>
  <si>
    <t>LEVE</t>
  </si>
  <si>
    <t>MUY BAJA - LEVE</t>
  </si>
  <si>
    <t>BAJO</t>
  </si>
  <si>
    <t>Afectación Menor o igual a 700 SMLMV</t>
  </si>
  <si>
    <t>Leve</t>
  </si>
  <si>
    <t>BAJA</t>
  </si>
  <si>
    <t>MENOR</t>
  </si>
  <si>
    <t>MUY BAJA - MENOR</t>
  </si>
  <si>
    <t>Afectación mayor a 700 y menor o igual a 1500 SMLMV</t>
  </si>
  <si>
    <t>Menor</t>
  </si>
  <si>
    <t>Económico y Reputacional</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</si>
  <si>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</si>
  <si>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</si>
  <si>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</si>
  <si>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</si>
  <si>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</si>
  <si>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</si>
  <si>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</si>
  <si>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</si>
  <si>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</si>
  <si>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</si>
  <si>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</si>
  <si>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</si>
  <si>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</si>
  <si>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</si>
  <si>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</si>
  <si>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</si>
  <si>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</si>
  <si>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</si>
  <si>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</si>
  <si>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</si>
  <si>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</si>
  <si>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BAJA - MAYOR</t>
  </si>
  <si>
    <t>BAJA - CATASTRÓFICO</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</si>
  <si>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</si>
  <si>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</si>
  <si>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</si>
  <si>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</si>
  <si>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</si>
  <si>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</si>
  <si>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</si>
  <si>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</si>
  <si>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</si>
  <si>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</si>
  <si>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</si>
  <si>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Detectivo</t>
  </si>
  <si>
    <t>ALTA - MAYOR</t>
  </si>
  <si>
    <t>ALTA - CATASTRÓFICO</t>
  </si>
  <si>
    <t>MUY ALTA - LEVE</t>
  </si>
  <si>
    <t>IMPLEMENTACIÓN</t>
  </si>
  <si>
    <t>MUY ALTA - MENOR</t>
  </si>
  <si>
    <t>Automático</t>
  </si>
  <si>
    <t>MUY ALTA - MODERADO</t>
  </si>
  <si>
    <t>MUY ALTA - MAYOR</t>
  </si>
  <si>
    <t>MUY ALTA - CATASTRÓFICO</t>
  </si>
  <si>
    <t>DOCUMENTACIÓN</t>
  </si>
  <si>
    <t>Sin documentar</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</si>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</sst>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43">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b/>
      <sz val="9"/>
      <color rgb="FF000000"/>
      <name val="Tahoma"/>
      <family val="2"/>
    </font>
    <font>
      <sz val="10"/>
      <color rgb="FF000000"/>
      <name val="Times New Roman"/>
      <family val="1"/>
    </font>
    <font>
      <b/>
      <sz val="10"/>
      <color rgb="FF000000"/>
      <name val="Times New Roman"/>
      <family val="1"/>
    </font>
    <font>
      <sz val="12"/>
      <color rgb="FFFF0000"/>
      <name val="Times New Roman"/>
      <family val="1"/>
    </font>
    <font>
      <sz val="11"/>
      <color rgb="FF000000"/>
      <name val="Times New Roman"/>
      <family val="1"/>
    </font>
    <font>
      <b/>
      <sz val="12"/>
      <color rgb="FF000000"/>
      <name val="Times New Roman"/>
      <family val="1"/>
    </font>
    <font>
      <sz val="12"/>
      <color rgb="FF000000"/>
      <name val="Times New Roman"/>
      <family val="1"/>
    </font>
    <font>
      <b/>
      <sz val="16"/>
      <color theme="1"/>
      <name val="Calibri"/>
      <family val="2"/>
      <scheme val="minor"/>
    </font>
    <font>
      <b/>
      <sz val="11"/>
      <name val="Calibri"/>
      <family val="2"/>
      <scheme val="minor"/>
    </font>
    <font>
      <sz val="11"/>
      <name val="Calibri"/>
      <family val="2"/>
      <scheme val="minor"/>
    </font>
    <font>
      <sz val="10"/>
      <color rgb="FF000000"/>
      <name val="Times New Roman"/>
      <charset val="1"/>
    </font>
    <font>
      <sz val="10"/>
      <color rgb="FF000000"/>
      <name val="Times New Roman"/>
    </font>
    <font>
      <b/>
      <sz val="10"/>
      <color rgb="FF000000"/>
      <name val="Times New Roman"/>
    </font>
  </fonts>
  <fills count="18">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FFFFF"/>
        <bgColor rgb="FF000000"/>
      </patternFill>
    </fill>
    <fill>
      <patternFill patternType="solid">
        <fgColor rgb="FFF7CAAC"/>
        <bgColor rgb="FFF7CAAC"/>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medium">
        <color indexed="64"/>
      </right>
      <top/>
      <bottom/>
      <diagonal/>
    </border>
    <border>
      <left style="medium">
        <color rgb="FF000000"/>
      </left>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rgb="FF000000"/>
      </top>
      <bottom/>
      <diagonal/>
    </border>
    <border>
      <left/>
      <right style="thin">
        <color rgb="FF000000"/>
      </right>
      <top style="thin">
        <color indexed="64"/>
      </top>
      <bottom style="thin">
        <color indexed="64"/>
      </bottom>
      <diagonal/>
    </border>
    <border>
      <left/>
      <right style="thin">
        <color rgb="FF000000"/>
      </right>
      <top style="thin">
        <color rgb="FF000000"/>
      </top>
      <bottom style="thin">
        <color indexed="64"/>
      </bottom>
      <diagonal/>
    </border>
    <border>
      <left style="thin">
        <color rgb="FF000000"/>
      </left>
      <right/>
      <top/>
      <bottom/>
      <diagonal/>
    </border>
    <border>
      <left/>
      <right style="thin">
        <color indexed="64"/>
      </right>
      <top/>
      <bottom style="thin">
        <color rgb="FF000000"/>
      </bottom>
      <diagonal/>
    </border>
    <border>
      <left style="thin">
        <color rgb="FF000000"/>
      </left>
      <right/>
      <top style="thin">
        <color rgb="FF000000"/>
      </top>
      <bottom style="thin">
        <color indexed="64"/>
      </bottom>
      <diagonal/>
    </border>
    <border>
      <left style="thin">
        <color rgb="FF000000"/>
      </left>
      <right/>
      <top style="thin">
        <color indexed="64"/>
      </top>
      <bottom style="thin">
        <color rgb="FF000000"/>
      </bottom>
      <diagonal/>
    </border>
  </borders>
  <cellStyleXfs count="4">
    <xf numFmtId="0" fontId="0" fillId="0" borderId="0"/>
    <xf numFmtId="41" fontId="6" fillId="0" borderId="0" applyFont="0" applyFill="0" applyBorder="0" applyAlignment="0" applyProtection="0"/>
    <xf numFmtId="9" fontId="6" fillId="0" borderId="0" applyFont="0" applyFill="0" applyBorder="0" applyAlignment="0" applyProtection="0"/>
    <xf numFmtId="0" fontId="27" fillId="0" borderId="0" applyNumberFormat="0" applyFill="0" applyBorder="0" applyAlignment="0" applyProtection="0"/>
  </cellStyleXfs>
  <cellXfs count="309">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 xfId="0" applyFont="1" applyBorder="1" applyAlignment="1">
      <alignment horizontal="center" vertical="center" textRotation="90"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11" fillId="0" borderId="0" xfId="0" applyFont="1"/>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0" fontId="9" fillId="0" borderId="1" xfId="0" applyFont="1" applyBorder="1" applyAlignment="1">
      <alignment horizontal="center" vertical="center" textRotation="90" wrapText="1"/>
    </xf>
    <xf numFmtId="0" fontId="14" fillId="0" borderId="0" xfId="0" applyFont="1" applyAlignment="1">
      <alignment horizontal="center" vertical="center"/>
    </xf>
    <xf numFmtId="0" fontId="14" fillId="8" borderId="1" xfId="0" applyFont="1" applyFill="1" applyBorder="1" applyAlignment="1">
      <alignment horizontal="center" vertical="center"/>
    </xf>
    <xf numFmtId="0" fontId="17" fillId="0" borderId="0" xfId="0" applyFont="1" applyProtection="1">
      <protection hidden="1"/>
    </xf>
    <xf numFmtId="0" fontId="13" fillId="9" borderId="14" xfId="0" applyFont="1" applyFill="1" applyBorder="1" applyAlignment="1">
      <alignment horizontal="center" vertical="center"/>
    </xf>
    <xf numFmtId="0" fontId="18" fillId="4" borderId="12" xfId="0" applyFont="1" applyFill="1" applyBorder="1" applyAlignment="1">
      <alignment horizontal="center" vertical="center"/>
    </xf>
    <xf numFmtId="0" fontId="18" fillId="10" borderId="1" xfId="0" applyFont="1" applyFill="1" applyBorder="1" applyAlignment="1">
      <alignment horizontal="center" vertical="center"/>
    </xf>
    <xf numFmtId="0" fontId="20" fillId="0" borderId="0" xfId="0" applyFont="1" applyProtection="1">
      <protection hidden="1"/>
    </xf>
    <xf numFmtId="0" fontId="18" fillId="11" borderId="1" xfId="0" applyFont="1" applyFill="1" applyBorder="1" applyAlignment="1">
      <alignment horizontal="center" vertical="center"/>
    </xf>
    <xf numFmtId="0" fontId="18" fillId="3" borderId="1" xfId="0" applyFont="1" applyFill="1" applyBorder="1" applyAlignment="1">
      <alignment horizontal="center" vertical="center"/>
    </xf>
    <xf numFmtId="0" fontId="18" fillId="5" borderId="1" xfId="0" applyFont="1" applyFill="1" applyBorder="1" applyAlignment="1">
      <alignment horizontal="center" vertical="center"/>
    </xf>
    <xf numFmtId="0" fontId="18" fillId="4" borderId="13" xfId="0" applyFont="1" applyFill="1" applyBorder="1" applyAlignment="1">
      <alignment horizontal="center" vertical="center"/>
    </xf>
    <xf numFmtId="0" fontId="18" fillId="6" borderId="13" xfId="0" applyFont="1" applyFill="1" applyBorder="1" applyAlignment="1">
      <alignment horizontal="center" vertical="center"/>
    </xf>
    <xf numFmtId="0" fontId="21" fillId="0" borderId="0" xfId="0" applyFont="1" applyProtection="1">
      <protection hidden="1"/>
    </xf>
    <xf numFmtId="0" fontId="23" fillId="0" borderId="1" xfId="0" applyFont="1" applyBorder="1" applyAlignment="1">
      <alignment horizontal="center" vertical="center" wrapText="1"/>
    </xf>
    <xf numFmtId="0" fontId="22" fillId="10" borderId="1" xfId="0" applyFont="1" applyFill="1" applyBorder="1" applyAlignment="1">
      <alignment horizontal="center" vertical="center"/>
    </xf>
    <xf numFmtId="0" fontId="22" fillId="11" borderId="1" xfId="0" applyFont="1" applyFill="1" applyBorder="1" applyAlignment="1">
      <alignment horizontal="center" vertical="center" wrapText="1"/>
    </xf>
    <xf numFmtId="0" fontId="22" fillId="3" borderId="1" xfId="0" applyFont="1" applyFill="1" applyBorder="1" applyAlignment="1">
      <alignment horizontal="center" vertical="center"/>
    </xf>
    <xf numFmtId="0" fontId="22" fillId="6" borderId="1" xfId="0" applyFont="1" applyFill="1" applyBorder="1" applyAlignment="1">
      <alignment horizontal="center" vertical="center"/>
    </xf>
    <xf numFmtId="0" fontId="22" fillId="5" borderId="1" xfId="0" applyFont="1" applyFill="1" applyBorder="1" applyAlignment="1">
      <alignment horizontal="center" vertical="center"/>
    </xf>
    <xf numFmtId="0" fontId="0" fillId="0" borderId="0" xfId="0" applyAlignment="1">
      <alignment horizontal="center"/>
    </xf>
    <xf numFmtId="0" fontId="24" fillId="13" borderId="5" xfId="0" applyFont="1" applyFill="1" applyBorder="1" applyAlignment="1">
      <alignment horizontal="center" vertical="center" wrapText="1"/>
    </xf>
    <xf numFmtId="0" fontId="24" fillId="13" borderId="5" xfId="0" applyFont="1" applyFill="1" applyBorder="1" applyAlignment="1" applyProtection="1">
      <alignment horizontal="center" vertical="center" wrapText="1"/>
      <protection hidden="1"/>
    </xf>
    <xf numFmtId="0" fontId="24" fillId="0" borderId="5" xfId="0" applyFont="1" applyBorder="1" applyAlignment="1">
      <alignment horizontal="center" vertical="center" wrapText="1"/>
    </xf>
    <xf numFmtId="0" fontId="24" fillId="0" borderId="5" xfId="0" applyFont="1" applyBorder="1" applyAlignment="1">
      <alignment horizontal="center" wrapText="1"/>
    </xf>
    <xf numFmtId="0" fontId="25" fillId="0" borderId="41" xfId="0" applyFont="1" applyBorder="1" applyAlignment="1" applyProtection="1">
      <alignment horizontal="center" vertical="center"/>
      <protection locked="0"/>
    </xf>
    <xf numFmtId="0" fontId="25" fillId="0" borderId="41" xfId="0" applyFont="1" applyBorder="1" applyAlignment="1" applyProtection="1">
      <alignment vertical="center" wrapText="1"/>
      <protection hidden="1"/>
    </xf>
    <xf numFmtId="0" fontId="0" fillId="0" borderId="42" xfId="0" applyBorder="1" applyAlignment="1" applyProtection="1">
      <alignment horizontal="center" vertical="center"/>
      <protection hidden="1"/>
    </xf>
    <xf numFmtId="9" fontId="26" fillId="14" borderId="43" xfId="2" applyFont="1" applyFill="1" applyBorder="1" applyAlignment="1" applyProtection="1">
      <alignment horizontal="center" vertical="center"/>
      <protection hidden="1"/>
    </xf>
    <xf numFmtId="0" fontId="26" fillId="14" borderId="43"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2" fillId="0" borderId="44" xfId="0" applyFont="1" applyBorder="1" applyAlignment="1">
      <alignment horizontal="center" vertical="center"/>
    </xf>
    <xf numFmtId="0" fontId="22" fillId="0" borderId="46" xfId="0" applyFont="1" applyBorder="1" applyAlignment="1">
      <alignment horizontal="center" vertical="center"/>
    </xf>
    <xf numFmtId="9" fontId="0" fillId="0" borderId="47" xfId="2" applyFont="1" applyBorder="1" applyAlignment="1">
      <alignment horizontal="center" vertical="center"/>
    </xf>
    <xf numFmtId="9" fontId="0" fillId="0" borderId="48" xfId="2" applyFont="1" applyBorder="1" applyAlignment="1">
      <alignment horizontal="center" vertical="center"/>
    </xf>
    <xf numFmtId="0" fontId="22" fillId="0" borderId="5" xfId="0" applyFont="1" applyBorder="1" applyAlignment="1">
      <alignment horizontal="center" vertical="center"/>
    </xf>
    <xf numFmtId="9" fontId="0" fillId="0" borderId="6" xfId="2" applyFont="1" applyBorder="1" applyAlignment="1">
      <alignment horizontal="center" vertical="center"/>
    </xf>
    <xf numFmtId="0" fontId="22"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18" fillId="0" borderId="44" xfId="0" applyFont="1" applyBorder="1" applyAlignment="1">
      <alignment horizontal="center" vertical="center"/>
    </xf>
    <xf numFmtId="9" fontId="18" fillId="0" borderId="47" xfId="2" applyFont="1" applyFill="1" applyBorder="1" applyAlignment="1">
      <alignment horizontal="center" vertical="center"/>
    </xf>
    <xf numFmtId="0" fontId="18" fillId="0" borderId="31" xfId="0" applyFont="1" applyBorder="1" applyAlignment="1">
      <alignment horizontal="center" vertical="center"/>
    </xf>
    <xf numFmtId="0" fontId="0" fillId="11" borderId="44" xfId="0" applyFill="1" applyBorder="1" applyAlignment="1">
      <alignment horizontal="center" vertical="center"/>
    </xf>
    <xf numFmtId="0" fontId="0" fillId="11" borderId="45" xfId="0" applyFill="1" applyBorder="1" applyAlignment="1">
      <alignment horizontal="center" vertical="center"/>
    </xf>
    <xf numFmtId="0" fontId="0" fillId="10" borderId="46" xfId="0" applyFill="1" applyBorder="1" applyAlignment="1">
      <alignment horizontal="center" vertical="center"/>
    </xf>
    <xf numFmtId="0" fontId="0" fillId="11" borderId="31" xfId="0" applyFill="1" applyBorder="1" applyAlignment="1">
      <alignment horizontal="center" vertical="center"/>
    </xf>
    <xf numFmtId="0" fontId="0" fillId="10" borderId="49" xfId="0" applyFill="1" applyBorder="1" applyAlignment="1">
      <alignment horizontal="center" vertical="center"/>
    </xf>
    <xf numFmtId="0" fontId="0" fillId="3" borderId="31" xfId="0" applyFill="1" applyBorder="1" applyAlignment="1">
      <alignment horizontal="center" vertical="center"/>
    </xf>
    <xf numFmtId="0" fontId="0" fillId="5" borderId="31" xfId="0" applyFill="1" applyBorder="1" applyAlignment="1">
      <alignment horizontal="center" vertical="center"/>
    </xf>
    <xf numFmtId="0" fontId="0" fillId="5" borderId="47"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48" xfId="0" applyFill="1" applyBorder="1" applyAlignment="1">
      <alignment horizontal="center" vertical="center"/>
    </xf>
    <xf numFmtId="0" fontId="0" fillId="11" borderId="5" xfId="0" applyFill="1" applyBorder="1" applyAlignment="1">
      <alignment horizontal="center" vertical="center"/>
    </xf>
    <xf numFmtId="0" fontId="0" fillId="11" borderId="26" xfId="0" applyFill="1" applyBorder="1" applyAlignment="1">
      <alignment horizontal="center" vertical="center"/>
    </xf>
    <xf numFmtId="0" fontId="0" fillId="3" borderId="26" xfId="0" applyFill="1" applyBorder="1" applyAlignment="1">
      <alignment horizontal="center" vertical="center"/>
    </xf>
    <xf numFmtId="0" fontId="0" fillId="5" borderId="26"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44" xfId="0" applyFill="1" applyBorder="1" applyAlignment="1">
      <alignment horizontal="center" vertical="center"/>
    </xf>
    <xf numFmtId="0" fontId="0" fillId="3" borderId="5" xfId="0" applyFill="1" applyBorder="1" applyAlignment="1">
      <alignment horizontal="center" vertical="center"/>
    </xf>
    <xf numFmtId="0" fontId="0" fillId="3" borderId="47" xfId="0" applyFill="1" applyBorder="1" applyAlignment="1">
      <alignment horizontal="center" vertical="center"/>
    </xf>
    <xf numFmtId="0" fontId="0" fillId="3" borderId="6" xfId="0" applyFill="1" applyBorder="1" applyAlignment="1">
      <alignment horizontal="center" vertical="center"/>
    </xf>
    <xf numFmtId="0" fontId="0" fillId="5" borderId="44" xfId="0" applyFill="1" applyBorder="1" applyAlignment="1">
      <alignment horizontal="center" vertical="center"/>
    </xf>
    <xf numFmtId="0" fontId="0" fillId="3" borderId="45" xfId="0"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2" fillId="0" borderId="1" xfId="0" applyFont="1" applyBorder="1" applyAlignment="1">
      <alignment horizontal="justify" vertical="center" wrapText="1"/>
    </xf>
    <xf numFmtId="0" fontId="0" fillId="0" borderId="0" xfId="0" applyAlignment="1">
      <alignment horizontal="right" vertical="center"/>
    </xf>
    <xf numFmtId="9" fontId="2" fillId="0" borderId="1" xfId="0" applyNumberFormat="1" applyFont="1" applyBorder="1" applyAlignment="1">
      <alignment horizontal="justify" vertical="center" wrapText="1"/>
    </xf>
    <xf numFmtId="10" fontId="2" fillId="0" borderId="1" xfId="0" applyNumberFormat="1" applyFont="1" applyBorder="1" applyAlignment="1">
      <alignment horizontal="justify" vertical="center" wrapText="1"/>
    </xf>
    <xf numFmtId="0" fontId="2" fillId="0" borderId="1" xfId="0" applyFont="1" applyBorder="1" applyAlignment="1">
      <alignment horizontal="left"/>
    </xf>
    <xf numFmtId="0" fontId="0" fillId="0" borderId="1" xfId="0" applyBorder="1"/>
    <xf numFmtId="0" fontId="1" fillId="0" borderId="1" xfId="0" applyFont="1" applyBorder="1" applyAlignment="1">
      <alignment horizontal="center" vertical="center" textRotation="90"/>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11" fillId="0" borderId="1" xfId="0" applyFont="1" applyBorder="1"/>
    <xf numFmtId="0" fontId="1" fillId="2" borderId="1" xfId="0" applyFont="1" applyFill="1" applyBorder="1" applyAlignment="1">
      <alignment horizontal="center" vertical="center"/>
    </xf>
    <xf numFmtId="0" fontId="9" fillId="4" borderId="1" xfId="0" applyFont="1" applyFill="1" applyBorder="1" applyAlignment="1">
      <alignment horizontal="center" vertical="center"/>
    </xf>
    <xf numFmtId="0" fontId="9" fillId="0" borderId="1" xfId="0" applyFont="1" applyBorder="1" applyAlignment="1">
      <alignment horizontal="center" vertical="center" textRotation="90"/>
    </xf>
    <xf numFmtId="0" fontId="9" fillId="4" borderId="1" xfId="0" applyFont="1" applyFill="1" applyBorder="1" applyAlignment="1">
      <alignment horizontal="center" vertical="center" textRotation="90"/>
    </xf>
    <xf numFmtId="164" fontId="9" fillId="4" borderId="1" xfId="0" applyNumberFormat="1" applyFont="1" applyFill="1" applyBorder="1" applyAlignment="1">
      <alignment horizontal="center" vertical="center"/>
    </xf>
    <xf numFmtId="0" fontId="9" fillId="0" borderId="1" xfId="0" applyFont="1" applyBorder="1" applyAlignment="1">
      <alignment horizontal="justify" vertical="center" wrapText="1"/>
    </xf>
    <xf numFmtId="0" fontId="4" fillId="0" borderId="1" xfId="0" applyFont="1" applyBorder="1"/>
    <xf numFmtId="0" fontId="33" fillId="0" borderId="1" xfId="0" applyFont="1" applyBorder="1" applyAlignment="1">
      <alignment horizontal="center" vertical="center"/>
    </xf>
    <xf numFmtId="0" fontId="2" fillId="2" borderId="21" xfId="0" applyFont="1" applyFill="1" applyBorder="1"/>
    <xf numFmtId="0" fontId="2" fillId="2" borderId="0" xfId="0" applyFont="1" applyFill="1"/>
    <xf numFmtId="0" fontId="3" fillId="2" borderId="1" xfId="0" applyFont="1" applyFill="1" applyBorder="1" applyAlignment="1">
      <alignment horizontal="center" vertical="center" textRotation="90"/>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11" fillId="2" borderId="1"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4" fillId="17" borderId="53" xfId="0" applyFont="1" applyFill="1" applyBorder="1" applyAlignment="1">
      <alignment horizontal="center" vertical="center" wrapText="1"/>
    </xf>
    <xf numFmtId="0" fontId="6" fillId="0" borderId="0" xfId="0" applyFont="1"/>
    <xf numFmtId="14" fontId="11" fillId="7" borderId="1" xfId="0" applyNumberFormat="1" applyFont="1" applyFill="1" applyBorder="1" applyAlignment="1" applyProtection="1">
      <alignment horizontal="center" vertical="center"/>
      <protection locked="0"/>
    </xf>
    <xf numFmtId="0" fontId="39" fillId="0" borderId="1" xfId="0" applyFont="1" applyBorder="1" applyAlignment="1">
      <alignment horizontal="justify" vertical="center"/>
    </xf>
    <xf numFmtId="0" fontId="31" fillId="7" borderId="1" xfId="0" applyFont="1" applyFill="1" applyBorder="1" applyAlignment="1">
      <alignment horizontal="center" vertical="center"/>
    </xf>
    <xf numFmtId="14" fontId="11" fillId="7" borderId="2" xfId="0" applyNumberFormat="1" applyFont="1" applyFill="1" applyBorder="1" applyAlignment="1" applyProtection="1">
      <alignment horizontal="center" vertical="center"/>
      <protection locked="0"/>
    </xf>
    <xf numFmtId="0" fontId="11" fillId="2" borderId="5" xfId="0" applyFont="1" applyFill="1" applyBorder="1" applyAlignment="1">
      <alignment horizontal="center" vertical="center" wrapText="1"/>
    </xf>
    <xf numFmtId="0" fontId="31" fillId="0" borderId="59" xfId="0" applyFont="1" applyBorder="1" applyAlignment="1">
      <alignment horizontal="center" vertical="center" wrapText="1"/>
    </xf>
    <xf numFmtId="0" fontId="31" fillId="0" borderId="60" xfId="0" applyFont="1" applyBorder="1" applyAlignment="1">
      <alignment horizontal="center" vertical="center" wrapText="1"/>
    </xf>
    <xf numFmtId="0" fontId="4" fillId="0" borderId="4" xfId="0" applyFont="1" applyBorder="1"/>
    <xf numFmtId="0" fontId="31" fillId="0" borderId="62" xfId="0" applyFont="1" applyBorder="1" applyAlignment="1">
      <alignment horizontal="center" vertical="center" wrapText="1"/>
    </xf>
    <xf numFmtId="0" fontId="2" fillId="0" borderId="1" xfId="0" applyFont="1" applyBorder="1" applyAlignment="1">
      <alignment horizontal="center" vertical="center" wrapText="1"/>
    </xf>
    <xf numFmtId="0" fontId="40" fillId="0" borderId="0" xfId="0" applyFont="1" applyAlignment="1">
      <alignment horizontal="center" vertical="center"/>
    </xf>
    <xf numFmtId="0" fontId="31" fillId="7" borderId="64" xfId="0" applyFont="1" applyFill="1" applyBorder="1" applyAlignment="1">
      <alignment horizontal="center" vertical="center"/>
    </xf>
    <xf numFmtId="0" fontId="31" fillId="0" borderId="53" xfId="0" applyFont="1" applyBorder="1" applyAlignment="1">
      <alignment horizontal="center" vertical="center" wrapText="1"/>
    </xf>
    <xf numFmtId="0" fontId="31" fillId="7" borderId="63" xfId="0" applyFont="1" applyFill="1" applyBorder="1" applyAlignment="1">
      <alignment horizontal="center" vertical="center"/>
    </xf>
    <xf numFmtId="0" fontId="31" fillId="0" borderId="65" xfId="0" applyFont="1" applyBorder="1" applyAlignment="1">
      <alignment horizontal="center" vertical="center" wrapText="1"/>
    </xf>
    <xf numFmtId="0" fontId="40" fillId="0" borderId="53" xfId="0" applyFont="1" applyBorder="1" applyAlignment="1">
      <alignment horizontal="center" vertical="center"/>
    </xf>
    <xf numFmtId="0" fontId="31" fillId="0" borderId="7" xfId="0" applyFont="1" applyBorder="1" applyAlignment="1">
      <alignment horizontal="center" vertical="center" wrapText="1"/>
    </xf>
    <xf numFmtId="0" fontId="31" fillId="7" borderId="61" xfId="0" applyFont="1" applyFill="1" applyBorder="1" applyAlignment="1">
      <alignment horizontal="center" vertical="center"/>
    </xf>
    <xf numFmtId="0" fontId="31" fillId="0" borderId="66" xfId="0" applyFont="1" applyBorder="1" applyAlignment="1">
      <alignment horizontal="center" vertical="center" wrapText="1"/>
    </xf>
    <xf numFmtId="0" fontId="31" fillId="0" borderId="6" xfId="0" applyFont="1" applyBorder="1" applyAlignment="1">
      <alignment horizontal="center" vertical="center" wrapText="1"/>
    </xf>
    <xf numFmtId="0" fontId="32" fillId="7" borderId="4" xfId="0" applyFont="1" applyFill="1" applyBorder="1" applyAlignment="1">
      <alignment horizontal="center" vertical="center" wrapText="1"/>
    </xf>
    <xf numFmtId="0" fontId="0" fillId="0" borderId="2" xfId="0" applyBorder="1"/>
    <xf numFmtId="0" fontId="41" fillId="0" borderId="31" xfId="0" applyFont="1" applyBorder="1" applyAlignment="1">
      <alignment horizontal="center" vertical="center" wrapText="1"/>
    </xf>
    <xf numFmtId="0" fontId="41" fillId="0" borderId="60" xfId="0" applyFont="1" applyBorder="1" applyAlignment="1">
      <alignment horizontal="center" vertical="center" wrapText="1"/>
    </xf>
    <xf numFmtId="0" fontId="41" fillId="0" borderId="47" xfId="0" applyFont="1" applyBorder="1" applyAlignment="1">
      <alignment horizontal="center" vertical="center" wrapText="1"/>
    </xf>
    <xf numFmtId="0" fontId="41" fillId="0" borderId="55" xfId="0" applyFont="1" applyBorder="1" applyAlignment="1">
      <alignment horizontal="center" vertical="center" wrapText="1"/>
    </xf>
    <xf numFmtId="0" fontId="41" fillId="0" borderId="59" xfId="0" applyFont="1" applyBorder="1" applyAlignment="1">
      <alignment horizontal="center" vertical="center" wrapText="1"/>
    </xf>
    <xf numFmtId="0" fontId="8" fillId="0" borderId="0" xfId="0" applyFont="1" applyAlignment="1">
      <alignment horizontal="left" vertical="center"/>
    </xf>
    <xf numFmtId="0" fontId="31" fillId="0" borderId="46" xfId="0" applyFont="1" applyBorder="1" applyAlignment="1">
      <alignment horizontal="center" vertical="center" wrapText="1"/>
    </xf>
    <xf numFmtId="0" fontId="31" fillId="0" borderId="48"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6"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6" xfId="0" applyFont="1" applyBorder="1" applyAlignment="1">
      <alignment horizontal="center" vertical="center" wrapText="1"/>
    </xf>
    <xf numFmtId="9" fontId="3" fillId="4" borderId="1" xfId="0" applyNumberFormat="1" applyFont="1" applyFill="1" applyBorder="1" applyAlignment="1">
      <alignment horizontal="center" vertical="top"/>
    </xf>
    <xf numFmtId="9" fontId="3" fillId="0" borderId="1" xfId="0" applyNumberFormat="1" applyFont="1" applyBorder="1" applyAlignment="1">
      <alignment horizontal="center" vertical="top" wrapText="1"/>
    </xf>
    <xf numFmtId="9" fontId="3" fillId="0" borderId="1" xfId="1" applyNumberFormat="1" applyFont="1" applyBorder="1" applyAlignment="1">
      <alignment horizontal="center" vertical="top" wrapText="1"/>
    </xf>
    <xf numFmtId="0" fontId="3" fillId="4" borderId="1" xfId="0" applyFont="1" applyFill="1" applyBorder="1" applyAlignment="1">
      <alignment horizontal="center" vertical="top"/>
    </xf>
    <xf numFmtId="0" fontId="34" fillId="0" borderId="1" xfId="0" applyFont="1" applyBorder="1" applyAlignment="1">
      <alignment horizontal="center" vertical="center" wrapText="1"/>
    </xf>
    <xf numFmtId="0" fontId="10" fillId="4" borderId="1" xfId="0" applyFont="1" applyFill="1" applyBorder="1" applyAlignment="1">
      <alignment horizontal="center" vertical="top" textRotation="90"/>
    </xf>
    <xf numFmtId="0" fontId="1" fillId="0" borderId="1" xfId="0" applyFont="1" applyBorder="1" applyAlignment="1">
      <alignment horizontal="center" vertical="center" textRotation="90"/>
    </xf>
    <xf numFmtId="0" fontId="2" fillId="0" borderId="1" xfId="0" applyFont="1" applyBorder="1" applyAlignment="1">
      <alignment horizontal="justify" vertical="top" wrapText="1"/>
    </xf>
    <xf numFmtId="0" fontId="2" fillId="0" borderId="1" xfId="0" applyFont="1" applyBorder="1" applyAlignment="1">
      <alignment horizontal="justify" vertical="top"/>
    </xf>
    <xf numFmtId="0" fontId="9" fillId="0" borderId="1" xfId="0" applyFont="1" applyBorder="1" applyAlignment="1">
      <alignment horizontal="justify" vertical="top"/>
    </xf>
    <xf numFmtId="14" fontId="2" fillId="0" borderId="1" xfId="0" applyNumberFormat="1" applyFont="1" applyBorder="1" applyAlignment="1">
      <alignment horizontal="justify" vertical="top"/>
    </xf>
    <xf numFmtId="14" fontId="31" fillId="7" borderId="67" xfId="0" applyNumberFormat="1" applyFont="1" applyFill="1" applyBorder="1" applyAlignment="1">
      <alignment horizontal="center" vertical="center"/>
    </xf>
    <xf numFmtId="14" fontId="31" fillId="7" borderId="68" xfId="0" applyNumberFormat="1" applyFont="1" applyFill="1" applyBorder="1" applyAlignment="1">
      <alignment horizontal="center" vertical="center"/>
    </xf>
    <xf numFmtId="0" fontId="41" fillId="16" borderId="53" xfId="0" applyFont="1" applyFill="1" applyBorder="1" applyAlignment="1">
      <alignment vertical="center" wrapText="1"/>
    </xf>
    <xf numFmtId="0" fontId="31" fillId="16" borderId="54" xfId="0" applyFont="1" applyFill="1" applyBorder="1" applyAlignment="1">
      <alignment vertical="center" wrapText="1"/>
    </xf>
    <xf numFmtId="0" fontId="31" fillId="16" borderId="55" xfId="0" applyFont="1" applyFill="1" applyBorder="1" applyAlignment="1">
      <alignment vertical="center" wrapText="1"/>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3" fillId="0" borderId="1" xfId="0" applyFont="1" applyBorder="1" applyAlignment="1">
      <alignment horizontal="center" vertical="top"/>
    </xf>
    <xf numFmtId="0" fontId="3" fillId="0" borderId="1" xfId="0" applyFont="1" applyBorder="1" applyAlignment="1">
      <alignment horizontal="justify" vertical="top"/>
    </xf>
    <xf numFmtId="0" fontId="3" fillId="0" borderId="1" xfId="0" applyFont="1" applyBorder="1" applyAlignment="1">
      <alignment horizontal="center" vertical="top" wrapText="1"/>
    </xf>
    <xf numFmtId="0" fontId="27" fillId="2" borderId="14" xfId="3" applyFill="1" applyBorder="1" applyAlignment="1">
      <alignment horizontal="center" vertical="center" wrapText="1"/>
    </xf>
    <xf numFmtId="0" fontId="27" fillId="2" borderId="10" xfId="3" applyFill="1" applyBorder="1" applyAlignment="1">
      <alignment horizontal="center" vertical="center" wrapText="1"/>
    </xf>
    <xf numFmtId="0" fontId="27" fillId="2" borderId="27" xfId="3" applyFill="1" applyBorder="1" applyAlignment="1">
      <alignment horizontal="center" vertical="center" wrapText="1"/>
    </xf>
    <xf numFmtId="0" fontId="27" fillId="2" borderId="15" xfId="3" applyFill="1" applyBorder="1" applyAlignment="1">
      <alignment horizontal="center" vertical="center" wrapText="1"/>
    </xf>
    <xf numFmtId="0" fontId="27" fillId="2" borderId="24" xfId="3" applyFill="1" applyBorder="1" applyAlignment="1">
      <alignment horizontal="center" vertical="center" wrapText="1"/>
    </xf>
    <xf numFmtId="0" fontId="27" fillId="2" borderId="5" xfId="3" applyFill="1" applyBorder="1" applyAlignment="1">
      <alignment horizontal="center" vertical="center" wrapText="1"/>
    </xf>
    <xf numFmtId="0" fontId="27" fillId="2" borderId="44" xfId="3" applyFill="1" applyBorder="1" applyAlignment="1">
      <alignment horizontal="center" vertical="center" wrapText="1"/>
    </xf>
    <xf numFmtId="0" fontId="27" fillId="2" borderId="25"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0" xfId="0" applyFont="1" applyFill="1" applyAlignment="1">
      <alignment horizontal="center" vertical="center"/>
    </xf>
    <xf numFmtId="0" fontId="1" fillId="2" borderId="20"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51" xfId="0" applyFont="1" applyFill="1" applyBorder="1" applyAlignment="1">
      <alignment horizontal="center" vertical="center"/>
    </xf>
    <xf numFmtId="0" fontId="1" fillId="2" borderId="52" xfId="0" applyFont="1" applyFill="1" applyBorder="1" applyAlignment="1">
      <alignment horizontal="center" vertical="center"/>
    </xf>
    <xf numFmtId="0" fontId="1" fillId="2" borderId="44" xfId="0" applyFont="1" applyFill="1" applyBorder="1" applyAlignment="1">
      <alignment horizontal="center"/>
    </xf>
    <xf numFmtId="0" fontId="1" fillId="2" borderId="45" xfId="0" applyFont="1" applyFill="1" applyBorder="1" applyAlignment="1">
      <alignment horizontal="center"/>
    </xf>
    <xf numFmtId="0" fontId="1" fillId="2" borderId="46" xfId="0" applyFont="1" applyFill="1" applyBorder="1" applyAlignment="1">
      <alignment horizontal="center"/>
    </xf>
    <xf numFmtId="0" fontId="2" fillId="2" borderId="26" xfId="0" applyFont="1" applyFill="1" applyBorder="1" applyAlignment="1">
      <alignment horizontal="center"/>
    </xf>
    <xf numFmtId="0" fontId="2" fillId="2" borderId="50" xfId="0" applyFont="1" applyFill="1" applyBorder="1" applyAlignment="1">
      <alignment horizontal="center"/>
    </xf>
    <xf numFmtId="0" fontId="1" fillId="2" borderId="1" xfId="0" applyFont="1" applyFill="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0" xfId="0" applyFont="1" applyAlignment="1">
      <alignment horizontal="center" vertical="center" wrapText="1"/>
    </xf>
    <xf numFmtId="0" fontId="8" fillId="0" borderId="20"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19"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6" xfId="0" applyFont="1" applyBorder="1" applyAlignment="1">
      <alignment horizontal="center" vertical="center"/>
    </xf>
    <xf numFmtId="0" fontId="1" fillId="0" borderId="18" xfId="0" applyFont="1" applyBorder="1" applyAlignment="1">
      <alignment horizontal="center" vertical="center"/>
    </xf>
    <xf numFmtId="0" fontId="1" fillId="0" borderId="22" xfId="0" applyFont="1" applyBorder="1" applyAlignment="1">
      <alignment horizontal="center" vertical="center"/>
    </xf>
    <xf numFmtId="0" fontId="1" fillId="0" borderId="19" xfId="0" applyFont="1" applyBorder="1" applyAlignment="1">
      <alignment horizontal="center" vertical="center"/>
    </xf>
    <xf numFmtId="49" fontId="4" fillId="0" borderId="16" xfId="0" applyNumberFormat="1" applyFont="1" applyBorder="1" applyAlignment="1">
      <alignment horizontal="center" vertical="center" wrapText="1"/>
    </xf>
    <xf numFmtId="49" fontId="4" fillId="0" borderId="18"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49" fontId="4" fillId="0" borderId="19" xfId="0" applyNumberFormat="1" applyFont="1" applyBorder="1" applyAlignment="1">
      <alignment horizontal="center" vertical="center" wrapText="1"/>
    </xf>
    <xf numFmtId="14" fontId="1" fillId="0" borderId="16" xfId="0" applyNumberFormat="1" applyFont="1" applyBorder="1" applyAlignment="1">
      <alignment horizontal="center" vertical="center"/>
    </xf>
    <xf numFmtId="0" fontId="37" fillId="0" borderId="0" xfId="0" applyFont="1" applyAlignment="1">
      <alignment horizontal="center"/>
    </xf>
    <xf numFmtId="14" fontId="39" fillId="0" borderId="5" xfId="0" applyNumberFormat="1" applyFont="1" applyBorder="1" applyAlignment="1">
      <alignment horizontal="center" vertical="center" wrapText="1"/>
    </xf>
    <xf numFmtId="14" fontId="39" fillId="0" borderId="26" xfId="0" applyNumberFormat="1" applyFont="1" applyBorder="1" applyAlignment="1">
      <alignment horizontal="center" vertical="center" wrapText="1"/>
    </xf>
    <xf numFmtId="14" fontId="39" fillId="0" borderId="6" xfId="0" applyNumberFormat="1" applyFont="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wrapText="1"/>
    </xf>
    <xf numFmtId="0" fontId="0" fillId="0" borderId="1" xfId="0" applyBorder="1" applyAlignment="1">
      <alignment horizontal="center" textRotation="90"/>
    </xf>
    <xf numFmtId="0" fontId="34" fillId="0" borderId="56" xfId="0" applyFont="1" applyBorder="1" applyAlignment="1">
      <alignment horizontal="center" vertical="center" wrapText="1"/>
    </xf>
    <xf numFmtId="0" fontId="34" fillId="0" borderId="57" xfId="0" applyFont="1" applyBorder="1" applyAlignment="1">
      <alignment horizontal="center" vertical="center" wrapText="1"/>
    </xf>
    <xf numFmtId="0" fontId="34" fillId="0" borderId="58" xfId="0" applyFont="1" applyBorder="1" applyAlignment="1">
      <alignment horizontal="center" vertical="center" wrapText="1"/>
    </xf>
    <xf numFmtId="14" fontId="31" fillId="7" borderId="2" xfId="0" applyNumberFormat="1" applyFont="1" applyFill="1" applyBorder="1" applyAlignment="1">
      <alignment horizontal="center" vertical="center"/>
    </xf>
    <xf numFmtId="0" fontId="41" fillId="16" borderId="53" xfId="0" applyFont="1" applyFill="1" applyBorder="1" applyAlignment="1">
      <alignment vertical="top" wrapText="1"/>
    </xf>
    <xf numFmtId="0" fontId="31" fillId="16" borderId="54" xfId="0" applyFont="1" applyFill="1" applyBorder="1" applyAlignment="1">
      <alignment vertical="top" wrapText="1"/>
    </xf>
    <xf numFmtId="0" fontId="31" fillId="16" borderId="55" xfId="0" applyFont="1" applyFill="1" applyBorder="1" applyAlignment="1">
      <alignment vertical="top" wrapText="1"/>
    </xf>
    <xf numFmtId="0" fontId="12" fillId="0" borderId="0" xfId="0" applyFont="1" applyAlignment="1">
      <alignment horizontal="center" vertical="center"/>
    </xf>
    <xf numFmtId="0" fontId="13" fillId="7" borderId="0" xfId="0" applyFont="1" applyFill="1" applyAlignment="1">
      <alignment horizontal="left" vertical="center"/>
    </xf>
    <xf numFmtId="0" fontId="13" fillId="8" borderId="31" xfId="0" applyFont="1" applyFill="1" applyBorder="1" applyAlignment="1">
      <alignment horizontal="center" vertical="center"/>
    </xf>
    <xf numFmtId="0" fontId="13" fillId="8" borderId="0" xfId="0" applyFont="1" applyFill="1" applyAlignment="1">
      <alignment horizontal="center" vertical="center"/>
    </xf>
    <xf numFmtId="0" fontId="15" fillId="7" borderId="31" xfId="0" applyFont="1" applyFill="1" applyBorder="1" applyAlignment="1">
      <alignment horizontal="left" vertical="center"/>
    </xf>
    <xf numFmtId="0" fontId="15" fillId="7" borderId="0" xfId="0" applyFont="1" applyFill="1" applyAlignment="1">
      <alignment horizontal="left" vertical="center"/>
    </xf>
    <xf numFmtId="0" fontId="16" fillId="0" borderId="32" xfId="0" applyFont="1" applyBorder="1" applyAlignment="1" applyProtection="1">
      <alignment horizontal="center" vertical="center" wrapText="1"/>
      <protection hidden="1"/>
    </xf>
    <xf numFmtId="0" fontId="16" fillId="0" borderId="33" xfId="0" applyFont="1" applyBorder="1" applyAlignment="1" applyProtection="1">
      <alignment horizontal="center" vertical="center" wrapText="1"/>
      <protection hidden="1"/>
    </xf>
    <xf numFmtId="0" fontId="16" fillId="0" borderId="34" xfId="0" applyFont="1" applyBorder="1" applyAlignment="1" applyProtection="1">
      <alignment horizontal="center" vertical="center" wrapText="1"/>
      <protection hidden="1"/>
    </xf>
    <xf numFmtId="0" fontId="16" fillId="0" borderId="33" xfId="0" applyFont="1" applyBorder="1" applyAlignment="1" applyProtection="1">
      <alignment horizontal="center" vertical="center"/>
      <protection hidden="1"/>
    </xf>
    <xf numFmtId="0" fontId="16" fillId="0" borderId="34" xfId="0" applyFont="1" applyBorder="1" applyAlignment="1" applyProtection="1">
      <alignment horizontal="center" vertical="center"/>
      <protection hidden="1"/>
    </xf>
    <xf numFmtId="0" fontId="13" fillId="9" borderId="27" xfId="0" applyFont="1" applyFill="1" applyBorder="1" applyAlignment="1">
      <alignment horizontal="center" vertical="center"/>
    </xf>
    <xf numFmtId="0" fontId="13" fillId="9" borderId="35" xfId="0" applyFont="1" applyFill="1" applyBorder="1" applyAlignment="1">
      <alignment horizontal="center" vertical="center"/>
    </xf>
    <xf numFmtId="0" fontId="13" fillId="9" borderId="36" xfId="0" applyFont="1" applyFill="1" applyBorder="1" applyAlignment="1">
      <alignment horizontal="center" vertical="center"/>
    </xf>
    <xf numFmtId="0" fontId="13" fillId="9" borderId="10" xfId="0" applyFont="1" applyFill="1" applyBorder="1" applyAlignment="1">
      <alignment horizontal="center" vertical="center"/>
    </xf>
    <xf numFmtId="0" fontId="13" fillId="9" borderId="15" xfId="0" applyFont="1" applyFill="1" applyBorder="1" applyAlignment="1">
      <alignment horizontal="center" vertical="center"/>
    </xf>
    <xf numFmtId="0" fontId="19" fillId="0" borderId="2" xfId="0" applyFont="1" applyBorder="1" applyAlignment="1">
      <alignment horizontal="left" vertical="center" wrapText="1"/>
    </xf>
    <xf numFmtId="0" fontId="19" fillId="0" borderId="3" xfId="0" applyFont="1" applyBorder="1" applyAlignment="1">
      <alignment horizontal="left" vertical="center" wrapText="1"/>
    </xf>
    <xf numFmtId="0" fontId="19" fillId="0" borderId="37" xfId="0" applyFont="1" applyBorder="1" applyAlignment="1">
      <alignment horizontal="left" vertical="center" wrapText="1"/>
    </xf>
    <xf numFmtId="0" fontId="19" fillId="0" borderId="2" xfId="0" applyFont="1" applyBorder="1" applyAlignment="1">
      <alignment horizontal="left" vertical="top" wrapText="1"/>
    </xf>
    <xf numFmtId="0" fontId="19" fillId="0" borderId="3" xfId="0" applyFont="1" applyBorder="1" applyAlignment="1">
      <alignment horizontal="left" vertical="top" wrapText="1"/>
    </xf>
    <xf numFmtId="0" fontId="19" fillId="0" borderId="37" xfId="0" applyFont="1" applyBorder="1" applyAlignment="1">
      <alignment horizontal="left" vertical="top" wrapText="1"/>
    </xf>
    <xf numFmtId="0" fontId="23" fillId="12" borderId="1" xfId="0" applyFont="1" applyFill="1" applyBorder="1" applyAlignment="1">
      <alignment horizontal="center" vertical="center" wrapText="1"/>
    </xf>
    <xf numFmtId="0" fontId="19" fillId="0" borderId="38" xfId="0" applyFont="1" applyBorder="1" applyAlignment="1">
      <alignment horizontal="left" vertical="top" wrapText="1"/>
    </xf>
    <xf numFmtId="0" fontId="19" fillId="0" borderId="39" xfId="0" applyFont="1" applyBorder="1" applyAlignment="1">
      <alignment horizontal="left" vertical="top" wrapText="1"/>
    </xf>
    <xf numFmtId="0" fontId="19" fillId="0" borderId="40" xfId="0" applyFont="1" applyBorder="1" applyAlignment="1">
      <alignment horizontal="left" vertical="top" wrapText="1"/>
    </xf>
    <xf numFmtId="0" fontId="16" fillId="0" borderId="2" xfId="0" applyFont="1" applyBorder="1" applyAlignment="1" applyProtection="1">
      <alignment horizontal="center" vertical="center" wrapText="1"/>
      <protection hidden="1"/>
    </xf>
    <xf numFmtId="0" fontId="16" fillId="0" borderId="3" xfId="0" applyFont="1" applyBorder="1" applyAlignment="1" applyProtection="1">
      <alignment horizontal="center" vertical="center" wrapText="1"/>
      <protection hidden="1"/>
    </xf>
    <xf numFmtId="0" fontId="16" fillId="0" borderId="4" xfId="0" applyFont="1" applyBorder="1" applyAlignment="1" applyProtection="1">
      <alignment horizontal="center" vertical="center" wrapText="1"/>
      <protection hidden="1"/>
    </xf>
    <xf numFmtId="0" fontId="22" fillId="9" borderId="1" xfId="0" applyFont="1" applyFill="1" applyBorder="1" applyAlignment="1">
      <alignment horizontal="center" vertical="center"/>
    </xf>
    <xf numFmtId="0" fontId="13" fillId="0" borderId="0" xfId="0" applyFont="1" applyAlignment="1">
      <alignment horizontal="center"/>
    </xf>
    <xf numFmtId="0" fontId="18" fillId="5" borderId="5" xfId="0" applyFont="1" applyFill="1" applyBorder="1" applyAlignment="1">
      <alignment horizontal="center" vertical="center"/>
    </xf>
    <xf numFmtId="0" fontId="18" fillId="5" borderId="6" xfId="0" applyFont="1" applyFill="1" applyBorder="1" applyAlignment="1">
      <alignment horizontal="center" vertical="center"/>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7" fillId="11" borderId="1" xfId="0" applyFont="1" applyFill="1" applyBorder="1" applyAlignment="1">
      <alignment horizontal="center"/>
    </xf>
    <xf numFmtId="0" fontId="0" fillId="0" borderId="1" xfId="0" applyBorder="1" applyAlignment="1">
      <alignment horizontal="center" vertical="center" wrapText="1"/>
    </xf>
    <xf numFmtId="0" fontId="28" fillId="15" borderId="2" xfId="0" applyFont="1" applyFill="1" applyBorder="1" applyAlignment="1">
      <alignment horizontal="center" vertical="center" textRotation="90"/>
    </xf>
    <xf numFmtId="0" fontId="18" fillId="10" borderId="5" xfId="0" applyFont="1" applyFill="1" applyBorder="1" applyAlignment="1">
      <alignment horizontal="center" vertical="center"/>
    </xf>
    <xf numFmtId="0" fontId="18" fillId="10" borderId="6" xfId="0" applyFont="1" applyFill="1" applyBorder="1" applyAlignment="1">
      <alignment horizontal="center" vertical="center"/>
    </xf>
    <xf numFmtId="0" fontId="18" fillId="11" borderId="5" xfId="0" applyFont="1" applyFill="1" applyBorder="1" applyAlignment="1">
      <alignment horizontal="center" vertical="center"/>
    </xf>
    <xf numFmtId="0" fontId="18" fillId="11" borderId="6"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6" xfId="0" applyFont="1" applyFill="1" applyBorder="1" applyAlignment="1">
      <alignment horizontal="center" vertical="center"/>
    </xf>
    <xf numFmtId="0" fontId="13" fillId="15" borderId="0" xfId="0" applyFont="1" applyFill="1" applyAlignment="1">
      <alignment horizontal="center"/>
    </xf>
    <xf numFmtId="0" fontId="0" fillId="0" borderId="1" xfId="0" applyBorder="1" applyAlignment="1"/>
  </cellXfs>
  <cellStyles count="4">
    <cellStyle name="Hipervínculo" xfId="3" builtinId="8"/>
    <cellStyle name="Millares [0]" xfId="1" builtinId="6"/>
    <cellStyle name="Normal" xfId="0" builtinId="0"/>
    <cellStyle name="Porcentaje" xfId="2" builtinId="5"/>
  </cellStyles>
  <dxfs count="73">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EEF0FAD8-4B2B-42ED-AD0D-385CE1C236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BDD7558-08AD-42AA-8F3E-E0E7F71B9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F5E67833-317A-5B44-8107-C4213311E6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553634" cy="14080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128DA21-8904-974C-BBDF-08B2302F6D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553634" cy="132870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E9EF65D4-E477-284C-B749-2B546EC166E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553634" cy="14080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C52E20F1-9170-7041-9099-4294DBDA2F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553634" cy="132870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EEEC6-3F44-49DC-80C4-5AAEF9BF4962}">
  <sheetPr>
    <tabColor rgb="FF00B050"/>
  </sheetPr>
  <dimension ref="A1:B14"/>
  <sheetViews>
    <sheetView workbookViewId="0">
      <selection activeCell="B9" sqref="B9"/>
    </sheetView>
  </sheetViews>
  <sheetFormatPr defaultColWidth="11.42578125" defaultRowHeight="14.45"/>
  <cols>
    <col min="1" max="1" width="18.28515625" customWidth="1"/>
    <col min="2" max="2" width="55.7109375" customWidth="1"/>
  </cols>
  <sheetData>
    <row r="1" spans="1:2" ht="21">
      <c r="A1" s="249" t="s">
        <v>0</v>
      </c>
      <c r="B1" s="249"/>
    </row>
    <row r="3" spans="1:2">
      <c r="A3" t="s">
        <v>1</v>
      </c>
    </row>
    <row r="5" spans="1:2">
      <c r="A5" s="133" t="s">
        <v>2</v>
      </c>
      <c r="B5" s="133" t="s">
        <v>3</v>
      </c>
    </row>
    <row r="6" spans="1:2" ht="28.9">
      <c r="A6" s="250">
        <v>46057</v>
      </c>
      <c r="B6" s="136" t="s">
        <v>4</v>
      </c>
    </row>
    <row r="7" spans="1:2" ht="43.15">
      <c r="A7" s="251"/>
      <c r="B7" s="93" t="s">
        <v>5</v>
      </c>
    </row>
    <row r="8" spans="1:2">
      <c r="A8" s="252"/>
      <c r="B8" s="93" t="s">
        <v>6</v>
      </c>
    </row>
    <row r="9" spans="1:2">
      <c r="A9" s="106"/>
      <c r="B9" s="93"/>
    </row>
    <row r="10" spans="1:2">
      <c r="A10" s="106"/>
      <c r="B10" s="93"/>
    </row>
    <row r="11" spans="1:2">
      <c r="A11" s="106"/>
      <c r="B11" s="93"/>
    </row>
    <row r="12" spans="1:2">
      <c r="A12" s="106"/>
      <c r="B12" s="93"/>
    </row>
    <row r="14" spans="1:2">
      <c r="A14" s="134" t="s">
        <v>7</v>
      </c>
    </row>
  </sheetData>
  <mergeCells count="2">
    <mergeCell ref="A1:B1"/>
    <mergeCell ref="A6:A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EC3B-7332-4C34-A0C8-E97F17E2FC48}">
  <sheetPr>
    <tabColor rgb="FFFFC000"/>
    <pageSetUpPr fitToPage="1"/>
  </sheetPr>
  <dimension ref="A1:BA28"/>
  <sheetViews>
    <sheetView showGridLines="0" topLeftCell="AQ16" zoomScale="80" zoomScaleNormal="80" workbookViewId="0">
      <selection activeCell="AX17" sqref="AX17"/>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42578125" style="1" customWidth="1"/>
    <col min="31" max="31" width="5.7109375" style="1" customWidth="1"/>
    <col min="32" max="32" width="22.28515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42578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3" width="45" customWidth="1"/>
  </cols>
  <sheetData>
    <row r="1" spans="1:53" ht="15.75" customHeight="1">
      <c r="A1" s="222"/>
      <c r="B1" s="223"/>
      <c r="C1" s="228" t="s">
        <v>8</v>
      </c>
      <c r="D1" s="229"/>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30"/>
      <c r="AX1" s="222" t="s">
        <v>9</v>
      </c>
      <c r="AY1" s="223"/>
      <c r="AZ1" s="240" t="s">
        <v>10</v>
      </c>
      <c r="BA1" s="241"/>
    </row>
    <row r="2" spans="1:53" ht="15.75" customHeight="1" thickBot="1">
      <c r="A2" s="224"/>
      <c r="B2" s="225"/>
      <c r="C2" s="231"/>
      <c r="D2" s="232"/>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c r="AI2" s="232"/>
      <c r="AJ2" s="232"/>
      <c r="AK2" s="232"/>
      <c r="AL2" s="232"/>
      <c r="AM2" s="232"/>
      <c r="AN2" s="232"/>
      <c r="AO2" s="232"/>
      <c r="AP2" s="232"/>
      <c r="AQ2" s="232"/>
      <c r="AR2" s="232"/>
      <c r="AS2" s="232"/>
      <c r="AT2" s="232"/>
      <c r="AU2" s="232"/>
      <c r="AV2" s="232"/>
      <c r="AW2" s="233"/>
      <c r="AX2" s="226"/>
      <c r="AY2" s="227"/>
      <c r="AZ2" s="242"/>
      <c r="BA2" s="243"/>
    </row>
    <row r="3" spans="1:53" ht="15.75" customHeight="1">
      <c r="A3" s="224"/>
      <c r="B3" s="225"/>
      <c r="C3" s="231"/>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3"/>
      <c r="AX3" s="222" t="s">
        <v>11</v>
      </c>
      <c r="AY3" s="223"/>
      <c r="AZ3" s="244" t="s">
        <v>12</v>
      </c>
      <c r="BA3" s="245"/>
    </row>
    <row r="4" spans="1:53" ht="16.5" customHeight="1" thickBot="1">
      <c r="A4" s="224"/>
      <c r="B4" s="225"/>
      <c r="C4" s="234"/>
      <c r="D4" s="235"/>
      <c r="E4" s="235"/>
      <c r="F4" s="235"/>
      <c r="G4" s="235"/>
      <c r="H4" s="235"/>
      <c r="I4" s="235"/>
      <c r="J4" s="235"/>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c r="AM4" s="235"/>
      <c r="AN4" s="235"/>
      <c r="AO4" s="235"/>
      <c r="AP4" s="235"/>
      <c r="AQ4" s="235"/>
      <c r="AR4" s="235"/>
      <c r="AS4" s="235"/>
      <c r="AT4" s="235"/>
      <c r="AU4" s="235"/>
      <c r="AV4" s="235"/>
      <c r="AW4" s="236"/>
      <c r="AX4" s="226"/>
      <c r="AY4" s="227"/>
      <c r="AZ4" s="246"/>
      <c r="BA4" s="247"/>
    </row>
    <row r="5" spans="1:53" ht="20.45" customHeight="1">
      <c r="A5" s="224"/>
      <c r="B5" s="225"/>
      <c r="C5" s="231" t="s">
        <v>13</v>
      </c>
      <c r="D5" s="232"/>
      <c r="E5" s="232"/>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c r="AM5" s="232"/>
      <c r="AN5" s="232"/>
      <c r="AO5" s="232"/>
      <c r="AP5" s="232"/>
      <c r="AQ5" s="232"/>
      <c r="AR5" s="232"/>
      <c r="AS5" s="232"/>
      <c r="AT5" s="232"/>
      <c r="AU5" s="232"/>
      <c r="AV5" s="232"/>
      <c r="AW5" s="233"/>
      <c r="AX5" s="222" t="s">
        <v>14</v>
      </c>
      <c r="AY5" s="223"/>
      <c r="AZ5" s="222" t="s">
        <v>15</v>
      </c>
      <c r="BA5" s="223"/>
    </row>
    <row r="6" spans="1:53" ht="15" customHeight="1" thickBot="1">
      <c r="A6" s="224"/>
      <c r="B6" s="225"/>
      <c r="C6" s="231"/>
      <c r="D6" s="232"/>
      <c r="E6" s="232"/>
      <c r="F6" s="232"/>
      <c r="G6" s="232"/>
      <c r="H6" s="232"/>
      <c r="I6" s="232"/>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2"/>
      <c r="AM6" s="232"/>
      <c r="AN6" s="232"/>
      <c r="AO6" s="232"/>
      <c r="AP6" s="232"/>
      <c r="AQ6" s="232"/>
      <c r="AR6" s="232"/>
      <c r="AS6" s="232"/>
      <c r="AT6" s="232"/>
      <c r="AU6" s="232"/>
      <c r="AV6" s="232"/>
      <c r="AW6" s="233"/>
      <c r="AX6" s="226"/>
      <c r="AY6" s="227"/>
      <c r="AZ6" s="226"/>
      <c r="BA6" s="227"/>
    </row>
    <row r="7" spans="1:53" ht="15.75" customHeight="1">
      <c r="A7" s="224"/>
      <c r="B7" s="225"/>
      <c r="C7" s="231"/>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2"/>
      <c r="AF7" s="232"/>
      <c r="AG7" s="232"/>
      <c r="AH7" s="232"/>
      <c r="AI7" s="232"/>
      <c r="AJ7" s="232"/>
      <c r="AK7" s="232"/>
      <c r="AL7" s="232"/>
      <c r="AM7" s="232"/>
      <c r="AN7" s="232"/>
      <c r="AO7" s="232"/>
      <c r="AP7" s="232"/>
      <c r="AQ7" s="232"/>
      <c r="AR7" s="232"/>
      <c r="AS7" s="232"/>
      <c r="AT7" s="232"/>
      <c r="AU7" s="232"/>
      <c r="AV7" s="232"/>
      <c r="AW7" s="233"/>
      <c r="AX7" s="222" t="s">
        <v>16</v>
      </c>
      <c r="AY7" s="223"/>
      <c r="AZ7" s="248">
        <v>45909</v>
      </c>
      <c r="BA7" s="241"/>
    </row>
    <row r="8" spans="1:53" ht="16.5" customHeight="1" thickBot="1">
      <c r="A8" s="226"/>
      <c r="B8" s="227"/>
      <c r="C8" s="234"/>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c r="AP8" s="235"/>
      <c r="AQ8" s="235"/>
      <c r="AR8" s="235"/>
      <c r="AS8" s="235"/>
      <c r="AT8" s="235"/>
      <c r="AU8" s="235"/>
      <c r="AV8" s="235"/>
      <c r="AW8" s="236"/>
      <c r="AX8" s="226"/>
      <c r="AY8" s="227"/>
      <c r="AZ8" s="242"/>
      <c r="BA8" s="243"/>
    </row>
    <row r="10" spans="1:53" ht="54" customHeight="1">
      <c r="A10" s="218" t="s">
        <v>17</v>
      </c>
      <c r="B10" s="218"/>
      <c r="C10" s="218"/>
      <c r="D10" s="237" t="s">
        <v>18</v>
      </c>
      <c r="E10" s="238"/>
      <c r="F10" s="238"/>
      <c r="G10" s="238"/>
      <c r="H10" s="238"/>
      <c r="I10" s="238"/>
      <c r="J10" s="238"/>
      <c r="K10" s="238"/>
      <c r="L10" s="238"/>
      <c r="M10" s="239"/>
      <c r="N10" s="13"/>
      <c r="AN10" s="1"/>
      <c r="AO10" s="1"/>
      <c r="AP10" s="1"/>
    </row>
    <row r="11" spans="1:53" s="3" customFormat="1" ht="75" customHeight="1">
      <c r="A11" s="218" t="s">
        <v>19</v>
      </c>
      <c r="B11" s="218"/>
      <c r="C11" s="218"/>
      <c r="D11" s="219" t="s">
        <v>20</v>
      </c>
      <c r="E11" s="220"/>
      <c r="F11" s="220"/>
      <c r="G11" s="220"/>
      <c r="H11" s="220"/>
      <c r="I11" s="220"/>
      <c r="J11" s="220"/>
      <c r="K11" s="220"/>
      <c r="L11" s="220"/>
      <c r="M11" s="221"/>
      <c r="N11" s="14"/>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18" t="s">
        <v>21</v>
      </c>
      <c r="B12" s="218"/>
      <c r="C12" s="218"/>
      <c r="D12" s="219" t="s">
        <v>22</v>
      </c>
      <c r="E12" s="220"/>
      <c r="F12" s="220"/>
      <c r="G12" s="220"/>
      <c r="H12" s="220"/>
      <c r="I12" s="220"/>
      <c r="J12" s="220"/>
      <c r="K12" s="220"/>
      <c r="L12" s="220"/>
      <c r="M12" s="221"/>
      <c r="N12" s="14"/>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190" t="s">
        <v>23</v>
      </c>
      <c r="B14" s="191"/>
      <c r="C14" s="191"/>
      <c r="D14" s="191"/>
      <c r="E14" s="191"/>
      <c r="F14" s="191"/>
      <c r="G14" s="191"/>
      <c r="H14" s="191"/>
      <c r="I14" s="191"/>
      <c r="J14" s="191"/>
      <c r="K14" s="191"/>
      <c r="L14" s="191"/>
      <c r="M14" s="191"/>
      <c r="N14" s="192"/>
      <c r="O14" s="193"/>
      <c r="P14" s="2"/>
      <c r="Q14" s="198" t="s">
        <v>24</v>
      </c>
      <c r="R14" s="199"/>
      <c r="S14" s="199"/>
      <c r="T14" s="199"/>
      <c r="U14" s="199"/>
      <c r="V14" s="199"/>
      <c r="W14" s="199"/>
      <c r="X14" s="199"/>
      <c r="Y14" s="200"/>
      <c r="Z14" s="200"/>
      <c r="AA14" s="200"/>
      <c r="AB14" s="200"/>
      <c r="AC14" s="200"/>
      <c r="AD14" s="200"/>
      <c r="AE14" s="200"/>
      <c r="AF14" s="199"/>
      <c r="AG14" s="199"/>
      <c r="AH14" s="199"/>
      <c r="AI14" s="199"/>
      <c r="AJ14" s="199"/>
      <c r="AK14" s="199"/>
      <c r="AL14" s="199"/>
      <c r="AM14" s="199"/>
      <c r="AN14" s="201"/>
      <c r="AO14" s="2"/>
      <c r="AP14" s="202" t="s">
        <v>25</v>
      </c>
      <c r="AQ14" s="203"/>
      <c r="AR14" s="204"/>
      <c r="AT14" s="208" t="s">
        <v>26</v>
      </c>
      <c r="AU14" s="209"/>
      <c r="AV14" s="209"/>
      <c r="AW14" s="209"/>
      <c r="AX14" s="210"/>
      <c r="AY14" s="15"/>
      <c r="AZ14" s="202" t="s">
        <v>27</v>
      </c>
      <c r="BA14" s="204"/>
    </row>
    <row r="15" spans="1:53">
      <c r="A15" s="194"/>
      <c r="B15" s="195"/>
      <c r="C15" s="195"/>
      <c r="D15" s="195"/>
      <c r="E15" s="195"/>
      <c r="F15" s="195"/>
      <c r="G15" s="195"/>
      <c r="H15" s="195"/>
      <c r="I15" s="195"/>
      <c r="J15" s="195"/>
      <c r="K15" s="195"/>
      <c r="L15" s="195"/>
      <c r="M15" s="195"/>
      <c r="N15" s="196"/>
      <c r="O15" s="197"/>
      <c r="P15" s="2"/>
      <c r="Q15" s="119"/>
      <c r="R15" s="120"/>
      <c r="S15" s="120"/>
      <c r="T15" s="120"/>
      <c r="U15" s="120"/>
      <c r="V15" s="120"/>
      <c r="W15" s="120"/>
      <c r="X15" s="120"/>
      <c r="Y15" s="213" t="s">
        <v>28</v>
      </c>
      <c r="Z15" s="214"/>
      <c r="AA15" s="215"/>
      <c r="AB15" s="213" t="s">
        <v>29</v>
      </c>
      <c r="AC15" s="214"/>
      <c r="AD15" s="214"/>
      <c r="AE15" s="214"/>
      <c r="AF15" s="215"/>
      <c r="AG15" s="216"/>
      <c r="AH15" s="216"/>
      <c r="AI15" s="216"/>
      <c r="AJ15" s="216"/>
      <c r="AK15" s="216"/>
      <c r="AL15" s="216"/>
      <c r="AM15" s="216"/>
      <c r="AN15" s="217"/>
      <c r="AO15" s="2"/>
      <c r="AP15" s="205"/>
      <c r="AQ15" s="206"/>
      <c r="AR15" s="207"/>
      <c r="AT15" s="211"/>
      <c r="AU15" s="206"/>
      <c r="AV15" s="206"/>
      <c r="AW15" s="206"/>
      <c r="AX15" s="212"/>
      <c r="AY15" s="15"/>
      <c r="AZ15" s="205"/>
      <c r="BA15" s="207"/>
    </row>
    <row r="16" spans="1:53" s="5" customFormat="1" ht="166.5" customHeight="1">
      <c r="A16" s="121" t="s">
        <v>30</v>
      </c>
      <c r="B16" s="122" t="s">
        <v>31</v>
      </c>
      <c r="C16" s="123" t="s">
        <v>32</v>
      </c>
      <c r="D16" s="123" t="s">
        <v>33</v>
      </c>
      <c r="E16" s="124" t="s">
        <v>34</v>
      </c>
      <c r="F16" s="125" t="s">
        <v>35</v>
      </c>
      <c r="G16" s="126" t="s">
        <v>36</v>
      </c>
      <c r="H16" s="124" t="s">
        <v>37</v>
      </c>
      <c r="I16" s="123" t="s">
        <v>38</v>
      </c>
      <c r="J16" s="123" t="s">
        <v>39</v>
      </c>
      <c r="K16" s="124" t="s">
        <v>40</v>
      </c>
      <c r="L16" s="124" t="s">
        <v>41</v>
      </c>
      <c r="M16" s="123" t="s">
        <v>38</v>
      </c>
      <c r="N16" s="123" t="s">
        <v>42</v>
      </c>
      <c r="O16" s="127" t="s">
        <v>43</v>
      </c>
      <c r="P16" s="105"/>
      <c r="Q16" s="128" t="s">
        <v>44</v>
      </c>
      <c r="R16" s="92" t="s">
        <v>45</v>
      </c>
      <c r="S16" s="92" t="s">
        <v>46</v>
      </c>
      <c r="T16" s="92" t="s">
        <v>47</v>
      </c>
      <c r="U16" s="92" t="s">
        <v>48</v>
      </c>
      <c r="V16" s="92" t="s">
        <v>49</v>
      </c>
      <c r="W16" s="92" t="s">
        <v>50</v>
      </c>
      <c r="X16" s="111" t="s">
        <v>51</v>
      </c>
      <c r="Y16" s="128" t="s">
        <v>52</v>
      </c>
      <c r="Z16" s="128" t="s">
        <v>53</v>
      </c>
      <c r="AA16" s="128" t="s">
        <v>54</v>
      </c>
      <c r="AB16" s="185" t="s">
        <v>55</v>
      </c>
      <c r="AC16" s="186"/>
      <c r="AD16" s="128" t="s">
        <v>56</v>
      </c>
      <c r="AE16" s="185" t="s">
        <v>57</v>
      </c>
      <c r="AF16" s="186"/>
      <c r="AG16" s="127" t="s">
        <v>58</v>
      </c>
      <c r="AH16" s="127" t="s">
        <v>59</v>
      </c>
      <c r="AI16" s="127" t="s">
        <v>38</v>
      </c>
      <c r="AJ16" s="127" t="s">
        <v>60</v>
      </c>
      <c r="AK16" s="127" t="s">
        <v>38</v>
      </c>
      <c r="AL16" s="127" t="s">
        <v>42</v>
      </c>
      <c r="AM16" s="127" t="s">
        <v>61</v>
      </c>
      <c r="AN16" s="127" t="s">
        <v>62</v>
      </c>
      <c r="AO16" s="105"/>
      <c r="AP16" s="129" t="s">
        <v>63</v>
      </c>
      <c r="AQ16" s="129" t="s">
        <v>64</v>
      </c>
      <c r="AR16" s="92" t="s">
        <v>65</v>
      </c>
      <c r="AS16" s="130"/>
      <c r="AT16" s="131" t="s">
        <v>66</v>
      </c>
      <c r="AU16" s="139" t="s">
        <v>67</v>
      </c>
      <c r="AV16" s="139" t="s">
        <v>68</v>
      </c>
      <c r="AW16" s="139" t="s">
        <v>69</v>
      </c>
      <c r="AX16" s="139" t="s">
        <v>70</v>
      </c>
      <c r="AY16" s="117"/>
      <c r="AZ16" s="131" t="s">
        <v>71</v>
      </c>
      <c r="BA16" s="131" t="s">
        <v>72</v>
      </c>
    </row>
    <row r="17" spans="1:53" ht="353.25" customHeight="1">
      <c r="A17" s="187">
        <v>1</v>
      </c>
      <c r="B17" s="188" t="s">
        <v>73</v>
      </c>
      <c r="C17" s="187" t="s">
        <v>74</v>
      </c>
      <c r="D17" s="187" t="s">
        <v>75</v>
      </c>
      <c r="E17" s="189" t="s">
        <v>76</v>
      </c>
      <c r="F17" s="189"/>
      <c r="G17" s="187">
        <v>365</v>
      </c>
      <c r="H17" s="172" t="str">
        <f>IF(G17&lt;=0,"",IF(G17&lt;=2,"Muy Baja",IF(G17&lt;=24,"Baja",IF(G17&lt;=500,"Media",IF(G17&lt;=5000,"Alta","Muy Alta")))))</f>
        <v>Media</v>
      </c>
      <c r="I17" s="169">
        <f>IF(H17="","",IF(H17="Muy Baja",0.2,IF(H17="Baja",0.4,IF(H17="Media",0.6,IF(H17="Alta",0.8,IF(H17="Muy Alta",1,))))))</f>
        <v>0.6</v>
      </c>
      <c r="J17" s="170" t="s">
        <v>77</v>
      </c>
      <c r="K17" s="171" t="str">
        <f>+J17</f>
        <v>El riesgo afecta la imagen de la entidad con algunos usuarios de relevancia frente al logro de los objetivos.</v>
      </c>
      <c r="L17" s="172" t="str">
        <f>+VLOOKUP(K17,Datos!$O$4:$P$15,2,FALSE)</f>
        <v>Moderado</v>
      </c>
      <c r="M17" s="169">
        <f>IF(L17="","",IF(L17="Leve",0.2,IF(L17="Menor",0.4,IF(L17="Moderado",0.6,IF(L17="Mayor",0.8,IF(L17="Catastrófico",1,))))))</f>
        <v>0.6</v>
      </c>
      <c r="N17" s="169" t="str">
        <f>+CONCATENATE(H17, " - ", L17)</f>
        <v>Media - Moderado</v>
      </c>
      <c r="O17" s="174" t="str">
        <f>+VLOOKUP(N17,Datos!J4:K28,2,)</f>
        <v>MODERADO</v>
      </c>
      <c r="P17" s="105"/>
      <c r="Q17" s="109">
        <v>1</v>
      </c>
      <c r="R17" s="101" t="s">
        <v>78</v>
      </c>
      <c r="S17" s="101" t="s">
        <v>79</v>
      </c>
      <c r="T17" s="101" t="s">
        <v>80</v>
      </c>
      <c r="U17" s="101" t="s">
        <v>81</v>
      </c>
      <c r="V17" s="101" t="s">
        <v>82</v>
      </c>
      <c r="W17" s="101" t="s">
        <v>83</v>
      </c>
      <c r="X17" s="16" t="str">
        <f>IF(OR(Y17="Preventivo",Y17="Detectivo"),"Probabilidad",IF(Y17="Correctivo","Impacto",""))</f>
        <v>Probabilidad</v>
      </c>
      <c r="Y17" s="6" t="s">
        <v>84</v>
      </c>
      <c r="Z17" s="6" t="s">
        <v>85</v>
      </c>
      <c r="AA17" s="17" t="str">
        <f t="shared" ref="AA17" si="0">IF(AND(Y17="Preventivo",Z17="Automático"),"50%",IF(AND(Y17="Preventivo",Z17="Manual"),"40%",IF(AND(Y17="Detectivo",Z17="Automático"),"40%",IF(AND(Y17="Detectivo",Z17="Manual"),"30%",IF(AND(Y17="Correctivo",Z17="Automático"),"35%",IF(AND(Y17="Correctivo",Z17="Manual"),"25%",""))))))</f>
        <v>40%</v>
      </c>
      <c r="AB17" s="8" t="s">
        <v>86</v>
      </c>
      <c r="AC17" s="24" t="s">
        <v>87</v>
      </c>
      <c r="AD17" s="6" t="s">
        <v>88</v>
      </c>
      <c r="AE17" s="8" t="s">
        <v>89</v>
      </c>
      <c r="AF17" s="8" t="str">
        <f>+W17</f>
        <v>Documentación actualizada del proceso</v>
      </c>
      <c r="AG17" s="18">
        <f>IFERROR(IF(X17="Probabilidad",(I17-(+I17*AA17)),IF(X17="Impacto",I17,"")),"")</f>
        <v>0.36</v>
      </c>
      <c r="AH17" s="19" t="str">
        <f t="shared" ref="AH17" si="1">IFERROR(IF(AG17="","",IF(AG17&lt;=0.2,"Muy Baja",IF(AG17&lt;=0.4,"Baja",IF(AG17&lt;=0.6,"Media",IF(AG17&lt;=0.8,"Alta","Muy Alta"))))),"")</f>
        <v>Baja</v>
      </c>
      <c r="AI17" s="20">
        <f>I17-(AA17*I17)</f>
        <v>0.36</v>
      </c>
      <c r="AJ17" s="21" t="str">
        <f t="shared" ref="AJ17" si="2">IFERROR(IF(AK17="","",IF(AK17&lt;=0.2,"Leve",IF(AK17&lt;=0.4,"Menor",IF(AK17&lt;=0.6,"Moderado",IF(AK17&lt;=0.8,"Mayor","Catastrófico"))))),"")</f>
        <v>Moderado</v>
      </c>
      <c r="AK17" s="18">
        <f>IFERROR(IF(X17="Impacto",(M17-(+M17*AA17)),IF(X17="Probabilidad",M17,"")),"")</f>
        <v>0.6</v>
      </c>
      <c r="AL17" s="22" t="str">
        <f>+CONCATENATE(AH17, " - ", AJ17)</f>
        <v>Baja - Moderado</v>
      </c>
      <c r="AM17" s="23" t="str">
        <f>+VLOOKUP(AL17,Datos!$J$4:$K$28,2,)</f>
        <v>MODERADO</v>
      </c>
      <c r="AN17" s="175" t="s">
        <v>90</v>
      </c>
      <c r="AO17" s="105"/>
      <c r="AP17" s="176" t="s">
        <v>91</v>
      </c>
      <c r="AQ17" s="178" t="s">
        <v>92</v>
      </c>
      <c r="AR17" s="179" t="s">
        <v>93</v>
      </c>
      <c r="AS17" s="106"/>
      <c r="AT17" s="138">
        <v>46146</v>
      </c>
      <c r="AU17" s="158" t="s">
        <v>94</v>
      </c>
      <c r="AV17" s="143" t="s">
        <v>95</v>
      </c>
      <c r="AW17" s="147" t="s">
        <v>96</v>
      </c>
      <c r="AX17" s="146" t="s">
        <v>97</v>
      </c>
      <c r="AY17" s="142"/>
      <c r="AZ17" s="182" t="s">
        <v>98</v>
      </c>
      <c r="BA17" s="256"/>
    </row>
    <row r="18" spans="1:53" ht="353.25" customHeight="1">
      <c r="A18" s="187"/>
      <c r="B18" s="188"/>
      <c r="C18" s="187"/>
      <c r="D18" s="187"/>
      <c r="E18" s="189"/>
      <c r="F18" s="189"/>
      <c r="G18" s="187"/>
      <c r="H18" s="172"/>
      <c r="I18" s="169"/>
      <c r="J18" s="170"/>
      <c r="K18" s="171"/>
      <c r="L18" s="172"/>
      <c r="M18" s="169"/>
      <c r="N18" s="169"/>
      <c r="O18" s="174"/>
      <c r="P18" s="105"/>
      <c r="Q18" s="109">
        <v>2</v>
      </c>
      <c r="R18" s="101" t="s">
        <v>99</v>
      </c>
      <c r="S18" s="144" t="s">
        <v>100</v>
      </c>
      <c r="T18" s="101" t="s">
        <v>101</v>
      </c>
      <c r="U18" s="101" t="s">
        <v>102</v>
      </c>
      <c r="V18" s="101" t="s">
        <v>103</v>
      </c>
      <c r="W18" s="101" t="s">
        <v>104</v>
      </c>
      <c r="X18" s="16" t="str">
        <f t="shared" ref="X18:X19" si="3">IF(OR(Y18="Preventivo",Y18="Detectivo"),"Probabilidad",IF(Y18="Correctivo","Impacto",""))</f>
        <v>Probabilidad</v>
      </c>
      <c r="Y18" s="6" t="s">
        <v>84</v>
      </c>
      <c r="Z18" s="6" t="s">
        <v>85</v>
      </c>
      <c r="AA18" s="17" t="str">
        <f t="shared" ref="AA18:AA20" si="4">IF(AND(Y18="Preventivo",Z18="Automático"),"50%",IF(AND(Y18="Preventivo",Z18="Manual"),"40%",IF(AND(Y18="Detectivo",Z18="Automático"),"40%",IF(AND(Y18="Detectivo",Z18="Manual"),"30%",IF(AND(Y18="Correctivo",Z18="Automático"),"35%",IF(AND(Y18="Correctivo",Z18="Manual"),"25%",""))))))</f>
        <v>40%</v>
      </c>
      <c r="AB18" s="8" t="s">
        <v>86</v>
      </c>
      <c r="AC18" s="24" t="s">
        <v>87</v>
      </c>
      <c r="AD18" s="6" t="s">
        <v>88</v>
      </c>
      <c r="AE18" s="8" t="s">
        <v>89</v>
      </c>
      <c r="AF18" s="8" t="str">
        <f>+W18</f>
        <v>Actas de reunión y listado de asistencia (Cuando se divulgue a través de CIGD) o mailing de difusión</v>
      </c>
      <c r="AG18" s="20">
        <f t="shared" ref="AG18" si="5">IFERROR(IF(AND(X17="Probabilidad",X18="Probabilidad"),(AI17-(+AI17*AA18)),IF(X18="Probabilidad",($I$17-(+$I$17*AA18)),IF(X18="Impacto",AI17,""))),"")</f>
        <v>0.216</v>
      </c>
      <c r="AH18" s="19" t="str">
        <f t="shared" ref="AH18:AH19" si="6">IFERROR(IF(AG18="","",IF(AG18&lt;=0.2,"Muy Baja",IF(AG18&lt;=0.4,"Baja",IF(AG18&lt;=0.6,"Media",IF(AG18&lt;=0.8,"Alta","Muy Alta"))))),"")</f>
        <v>Baja</v>
      </c>
      <c r="AI18" s="20">
        <f t="shared" ref="AI18:AI19" si="7">+AG18</f>
        <v>0.216</v>
      </c>
      <c r="AJ18" s="21" t="str">
        <f t="shared" ref="AJ18:AJ19" si="8">IFERROR(IF(AK18="","",IF(AK18&lt;=0.2,"Leve",IF(AK18&lt;=0.4,"Menor",IF(AK18&lt;=0.6,"Moderado",IF(AK18&lt;=0.8,"Mayor","Catastrófico"))))),"")</f>
        <v>Moderado</v>
      </c>
      <c r="AK18" s="18">
        <f t="shared" ref="AK18" si="9">IFERROR(IF(AND(X17="Impacto",X17="Impacto"),(AK17-(+AK17*AA18)),IF(X18="Impacto",($M$17-(+$M$17*AA18)),IF(X18="Probabilidad",AK17,""))),"")</f>
        <v>0.6</v>
      </c>
      <c r="AL18" s="22" t="str">
        <f t="shared" ref="AL18:AL19" si="10">+CONCATENATE(AH18, " - ", AJ18)</f>
        <v>Baja - Moderado</v>
      </c>
      <c r="AM18" s="23" t="str">
        <f>+VLOOKUP(AL18,Datos!$J$4:$K$28,2,)</f>
        <v>MODERADO</v>
      </c>
      <c r="AN18" s="175"/>
      <c r="AO18" s="105"/>
      <c r="AP18" s="177"/>
      <c r="AQ18" s="178"/>
      <c r="AR18" s="179"/>
      <c r="AS18" s="106"/>
      <c r="AT18" s="135">
        <v>46146</v>
      </c>
      <c r="AU18" s="157" t="s">
        <v>105</v>
      </c>
      <c r="AV18" s="141" t="s">
        <v>95</v>
      </c>
      <c r="AW18" s="150" t="s">
        <v>96</v>
      </c>
      <c r="AX18" s="148" t="s">
        <v>106</v>
      </c>
      <c r="AY18" s="142"/>
      <c r="AZ18" s="183"/>
      <c r="BA18" s="257"/>
    </row>
    <row r="19" spans="1:53" ht="353.25" customHeight="1">
      <c r="A19" s="187"/>
      <c r="B19" s="188"/>
      <c r="C19" s="187"/>
      <c r="D19" s="187"/>
      <c r="E19" s="189"/>
      <c r="F19" s="189"/>
      <c r="G19" s="187"/>
      <c r="H19" s="172"/>
      <c r="I19" s="169"/>
      <c r="J19" s="170"/>
      <c r="K19" s="171"/>
      <c r="L19" s="172"/>
      <c r="M19" s="169"/>
      <c r="N19" s="169"/>
      <c r="O19" s="174"/>
      <c r="P19" s="105"/>
      <c r="Q19" s="109">
        <v>3</v>
      </c>
      <c r="R19" s="101" t="s">
        <v>107</v>
      </c>
      <c r="S19" s="103" t="s">
        <v>108</v>
      </c>
      <c r="T19" s="104" t="s">
        <v>109</v>
      </c>
      <c r="U19" s="101" t="s">
        <v>110</v>
      </c>
      <c r="V19" s="101" t="s">
        <v>111</v>
      </c>
      <c r="W19" s="101" t="s">
        <v>112</v>
      </c>
      <c r="X19" s="16" t="str">
        <f t="shared" si="3"/>
        <v>Probabilidad</v>
      </c>
      <c r="Y19" s="6" t="s">
        <v>84</v>
      </c>
      <c r="Z19" s="6" t="s">
        <v>85</v>
      </c>
      <c r="AA19" s="17" t="str">
        <f t="shared" si="4"/>
        <v>40%</v>
      </c>
      <c r="AB19" s="8" t="s">
        <v>86</v>
      </c>
      <c r="AC19" s="24" t="s">
        <v>113</v>
      </c>
      <c r="AD19" s="6" t="s">
        <v>88</v>
      </c>
      <c r="AE19" s="8" t="s">
        <v>89</v>
      </c>
      <c r="AF19" s="8" t="str">
        <f>+W19</f>
        <v xml:space="preserve">Acuerdo de confidencialidad firmado
Correo electrónico con la alerta a Gerencia de Talento Humano ( cuando aplique) </v>
      </c>
      <c r="AG19" s="18">
        <f>IFERROR(IF(AND(X18="Probabilidad",X19="Probabilidad"),(AI18-(+AI18*AA19)),IF(X19="Probabilidad",($I$17-(+$I$17*AA19)),IF(X19="Impacto",AI18,""))),"")</f>
        <v>0.12959999999999999</v>
      </c>
      <c r="AH19" s="19" t="str">
        <f t="shared" si="6"/>
        <v>Muy Baja</v>
      </c>
      <c r="AI19" s="20">
        <f t="shared" si="7"/>
        <v>0.12959999999999999</v>
      </c>
      <c r="AJ19" s="21" t="str">
        <f t="shared" si="8"/>
        <v>Moderado</v>
      </c>
      <c r="AK19" s="18">
        <f>IFERROR(IF(AND(X18="Impacto",X18="Impacto"),(AK18-(+AK18*AA19)),IF(X19="Impacto",($M$17-(+$M$17*AA19)),IF(X19="Probabilidad",AK18,""))),"")</f>
        <v>0.6</v>
      </c>
      <c r="AL19" s="22" t="str">
        <f t="shared" si="10"/>
        <v>Muy Baja - Moderado</v>
      </c>
      <c r="AM19" s="23" t="str">
        <f>+VLOOKUP(AL19,Datos!$J$4:$K$28,2,)</f>
        <v>MODERADO</v>
      </c>
      <c r="AN19" s="175"/>
      <c r="AO19" s="105"/>
      <c r="AP19" s="177"/>
      <c r="AQ19" s="178"/>
      <c r="AR19" s="179"/>
      <c r="AS19" s="106"/>
      <c r="AT19" s="138">
        <v>46146</v>
      </c>
      <c r="AU19" s="158" t="s">
        <v>114</v>
      </c>
      <c r="AV19" s="149" t="s">
        <v>95</v>
      </c>
      <c r="AW19" s="140" t="s">
        <v>96</v>
      </c>
      <c r="AX19" s="145" t="s">
        <v>106</v>
      </c>
      <c r="AY19" s="142"/>
      <c r="AZ19" s="183"/>
      <c r="BA19" s="257"/>
    </row>
    <row r="20" spans="1:53" ht="387" customHeight="1">
      <c r="A20" s="308"/>
      <c r="B20" s="308"/>
      <c r="C20" s="253"/>
      <c r="D20" s="253"/>
      <c r="E20" s="254"/>
      <c r="F20" s="108"/>
      <c r="G20" s="253"/>
      <c r="H20" s="253"/>
      <c r="I20" s="253"/>
      <c r="J20" s="254"/>
      <c r="K20" s="254"/>
      <c r="L20" s="253"/>
      <c r="M20" s="253"/>
      <c r="N20" s="253"/>
      <c r="O20" s="255"/>
      <c r="P20" s="105"/>
      <c r="Q20" s="109">
        <v>4</v>
      </c>
      <c r="R20" s="101" t="s">
        <v>115</v>
      </c>
      <c r="S20" s="103" t="s">
        <v>116</v>
      </c>
      <c r="T20" s="104" t="s">
        <v>117</v>
      </c>
      <c r="U20" s="101" t="s">
        <v>118</v>
      </c>
      <c r="V20" s="101" t="s">
        <v>119</v>
      </c>
      <c r="W20" s="101" t="s">
        <v>120</v>
      </c>
      <c r="X20" s="16" t="str">
        <f t="shared" ref="X20" si="11">IF(OR(Y20="Preventivo",Y20="Detectivo"),"Probabilidad",IF(Y20="Correctivo","Impacto",""))</f>
        <v>Impacto</v>
      </c>
      <c r="Y20" s="6" t="s">
        <v>121</v>
      </c>
      <c r="Z20" s="6" t="s">
        <v>85</v>
      </c>
      <c r="AA20" s="17" t="str">
        <f t="shared" si="4"/>
        <v>25%</v>
      </c>
      <c r="AB20" s="8" t="s">
        <v>86</v>
      </c>
      <c r="AC20" s="24" t="s">
        <v>122</v>
      </c>
      <c r="AD20" s="6" t="s">
        <v>88</v>
      </c>
      <c r="AE20" s="8" t="s">
        <v>89</v>
      </c>
      <c r="AF20" s="8" t="str">
        <f>+W20</f>
        <v xml:space="preserve">Manual de crisis actualizado.
Acta de reunión (Cuando aplique reunión extraordinaria) </v>
      </c>
      <c r="AG20" s="18">
        <f>IFERROR(IF(AND(X19="Probabilidad",X20="Probabilidad"),(AI19-(+AI19*AA20)),IF(X20="Probabilidad",($I$17-(+$I$17*AA20)),IF(X20="Impacto",AI19,""))),"")</f>
        <v>0.12959999999999999</v>
      </c>
      <c r="AH20" s="19" t="str">
        <f t="shared" ref="AH20" si="12">IFERROR(IF(AG20="","",IF(AG20&lt;=0.2,"Muy Baja",IF(AG20&lt;=0.4,"Baja",IF(AG20&lt;=0.6,"Media",IF(AG20&lt;=0.8,"Alta","Muy Alta"))))),"")</f>
        <v>Muy Baja</v>
      </c>
      <c r="AI20" s="20">
        <f t="shared" ref="AI20" si="13">+AG20</f>
        <v>0.12959999999999999</v>
      </c>
      <c r="AJ20" s="21" t="str">
        <f t="shared" ref="AJ20" si="14">IFERROR(IF(AK20="","",IF(AK20&lt;=0.2,"Leve",IF(AK20&lt;=0.4,"Menor",IF(AK20&lt;=0.6,"Moderado",IF(AK20&lt;=0.8,"Mayor","Catastrófico"))))),"")</f>
        <v>Moderado</v>
      </c>
      <c r="AK20" s="18">
        <f>IFERROR(IF(AND(X19="Impacto",X19="Impacto"),(AK19-(+AK19*AA20)),IF(X20="Impacto",($M$17-(+$M$17*AA20)),IF(X20="Probabilidad",AK19,""))),"")</f>
        <v>0.44999999999999996</v>
      </c>
      <c r="AL20" s="22" t="str">
        <f t="shared" ref="AL20" si="15">+CONCATENATE(AH20, " - ", AJ20)</f>
        <v>Muy Baja - Moderado</v>
      </c>
      <c r="AM20" s="23" t="str">
        <f>+VLOOKUP(AL20,Datos!$J$4:$K$28,2,)</f>
        <v>MODERADO</v>
      </c>
      <c r="AN20" s="107"/>
      <c r="AO20" s="105"/>
      <c r="AP20" s="308"/>
      <c r="AQ20" s="308"/>
      <c r="AR20" s="308"/>
      <c r="AS20" s="106"/>
      <c r="AT20" s="135">
        <v>46146</v>
      </c>
      <c r="AU20" s="159" t="s">
        <v>123</v>
      </c>
      <c r="AV20" s="140" t="s">
        <v>95</v>
      </c>
      <c r="AW20" s="151" t="s">
        <v>96</v>
      </c>
      <c r="AX20" s="152" t="s">
        <v>106</v>
      </c>
      <c r="AY20" s="142"/>
      <c r="AZ20" s="183"/>
      <c r="BA20" s="258"/>
    </row>
    <row r="21" spans="1:53" ht="15.75">
      <c r="P21" s="2"/>
      <c r="AZ21" s="184"/>
      <c r="BA21" s="102"/>
    </row>
    <row r="22" spans="1:53">
      <c r="P22" s="2"/>
    </row>
    <row r="23" spans="1:53">
      <c r="P23" s="2"/>
    </row>
    <row r="24" spans="1:53">
      <c r="P24" s="2"/>
    </row>
    <row r="25" spans="1:53">
      <c r="P25" s="2"/>
    </row>
    <row r="26" spans="1:53">
      <c r="P26" s="2"/>
    </row>
    <row r="27" spans="1:53">
      <c r="P27" s="2"/>
    </row>
    <row r="28" spans="1:53">
      <c r="P28" s="2"/>
    </row>
  </sheetData>
  <mergeCells count="48">
    <mergeCell ref="AN17:AN19"/>
    <mergeCell ref="AZ14:BA15"/>
    <mergeCell ref="AP14:AR15"/>
    <mergeCell ref="AT14:AX15"/>
    <mergeCell ref="AP17:AP20"/>
    <mergeCell ref="AQ17:AQ20"/>
    <mergeCell ref="AR17:AR20"/>
    <mergeCell ref="AZ17:AZ21"/>
    <mergeCell ref="BA17:BA20"/>
    <mergeCell ref="A12:C12"/>
    <mergeCell ref="D12:M12"/>
    <mergeCell ref="A1:B8"/>
    <mergeCell ref="C1:AW4"/>
    <mergeCell ref="AX1:AY2"/>
    <mergeCell ref="A10:C10"/>
    <mergeCell ref="D10:M10"/>
    <mergeCell ref="A11:C11"/>
    <mergeCell ref="D11:M11"/>
    <mergeCell ref="AX7:AY8"/>
    <mergeCell ref="AZ1:BA2"/>
    <mergeCell ref="AX3:AY4"/>
    <mergeCell ref="AZ3:BA4"/>
    <mergeCell ref="C5:AW8"/>
    <mergeCell ref="AX5:AY6"/>
    <mergeCell ref="AZ5:BA6"/>
    <mergeCell ref="AZ7:BA8"/>
    <mergeCell ref="AB16:AC16"/>
    <mergeCell ref="AE16:AF16"/>
    <mergeCell ref="I17:I20"/>
    <mergeCell ref="J17:J20"/>
    <mergeCell ref="K17:K20"/>
    <mergeCell ref="M17:M20"/>
    <mergeCell ref="N17:N20"/>
    <mergeCell ref="L17:L20"/>
    <mergeCell ref="O17:O20"/>
    <mergeCell ref="Y15:AA15"/>
    <mergeCell ref="AB15:AF15"/>
    <mergeCell ref="AG15:AN15"/>
    <mergeCell ref="A14:O15"/>
    <mergeCell ref="Q14:AN14"/>
    <mergeCell ref="G17:G20"/>
    <mergeCell ref="H17:H20"/>
    <mergeCell ref="F17:F19"/>
    <mergeCell ref="A17:A20"/>
    <mergeCell ref="B17:B20"/>
    <mergeCell ref="C17:C20"/>
    <mergeCell ref="D17:D20"/>
    <mergeCell ref="E17:E20"/>
  </mergeCells>
  <conditionalFormatting sqref="H17:H19">
    <cfRule type="cellIs" dxfId="72" priority="25" operator="equal">
      <formula>"Muy Alta"</formula>
    </cfRule>
    <cfRule type="cellIs" dxfId="71" priority="26" operator="equal">
      <formula>"Alta"</formula>
    </cfRule>
    <cfRule type="cellIs" dxfId="70" priority="27" operator="equal">
      <formula>"Media"</formula>
    </cfRule>
    <cfRule type="cellIs" dxfId="69" priority="28" operator="equal">
      <formula>"Muy Baja"</formula>
    </cfRule>
    <cfRule type="cellIs" dxfId="68" priority="29" operator="equal">
      <formula>"Baja"</formula>
    </cfRule>
  </conditionalFormatting>
  <conditionalFormatting sqref="L17:L19">
    <cfRule type="cellIs" dxfId="67" priority="20" operator="equal">
      <formula>"Leve"</formula>
    </cfRule>
    <cfRule type="cellIs" dxfId="66" priority="21" operator="equal">
      <formula>"Catastrófico"</formula>
    </cfRule>
    <cfRule type="cellIs" dxfId="65" priority="22" operator="equal">
      <formula>"Mayor"</formula>
    </cfRule>
    <cfRule type="cellIs" dxfId="64" priority="23" operator="equal">
      <formula>"Moderado"</formula>
    </cfRule>
    <cfRule type="cellIs" dxfId="63" priority="24" operator="equal">
      <formula>"Menor"</formula>
    </cfRule>
  </conditionalFormatting>
  <conditionalFormatting sqref="O17:O19 AM17:AM20">
    <cfRule type="cellIs" dxfId="62" priority="16" operator="equal">
      <formula>"EXTREMO"</formula>
    </cfRule>
    <cfRule type="cellIs" dxfId="61" priority="17" operator="equal">
      <formula>"ALTO"</formula>
    </cfRule>
    <cfRule type="cellIs" dxfId="60" priority="18" operator="equal">
      <formula>"BAJO"</formula>
    </cfRule>
    <cfRule type="cellIs" dxfId="59" priority="19" operator="equal">
      <formula>"MODERADO"</formula>
    </cfRule>
  </conditionalFormatting>
  <conditionalFormatting sqref="AH17:AH20">
    <cfRule type="cellIs" dxfId="58" priority="10" operator="equal">
      <formula>"Muy Baja"</formula>
    </cfRule>
    <cfRule type="cellIs" dxfId="57" priority="11" operator="equal">
      <formula>"Baja"</formula>
    </cfRule>
    <cfRule type="cellIs" dxfId="56" priority="12" operator="equal">
      <formula>"Media"</formula>
    </cfRule>
    <cfRule type="cellIs" dxfId="55" priority="13" operator="equal">
      <formula>"Muy Alta"</formula>
    </cfRule>
    <cfRule type="cellIs" dxfId="54" priority="14" operator="equal">
      <formula>"Alta"</formula>
    </cfRule>
  </conditionalFormatting>
  <conditionalFormatting sqref="AJ17:AJ20">
    <cfRule type="cellIs" dxfId="53" priority="5" operator="equal">
      <formula>"Catastrófico"</formula>
    </cfRule>
    <cfRule type="cellIs" dxfId="52" priority="6" operator="equal">
      <formula>"Mayor"</formula>
    </cfRule>
    <cfRule type="cellIs" dxfId="51" priority="7" operator="equal">
      <formula>"Moderado"</formula>
    </cfRule>
    <cfRule type="cellIs" dxfId="50" priority="8" operator="equal">
      <formula>"Menor"</formula>
    </cfRule>
    <cfRule type="cellIs" dxfId="49" priority="9" operator="equal">
      <formula>"Leve"</formula>
    </cfRule>
  </conditionalFormatting>
  <hyperlinks>
    <hyperlink ref="A14:O15" location="Instructivo!A1" display="IDENTIFICACIÓN DEL RIESGO" xr:uid="{9A8A174F-13B5-405B-9BE4-D3E7A977F727}"/>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36BC4606-4692-4E8C-B6B9-56C25C09F842}">
          <x14:formula1>
            <xm:f>Datos!$A$4:$A$6</xm:f>
          </x14:formula1>
          <xm:sqref>B17:B19</xm:sqref>
        </x14:dataValidation>
        <x14:dataValidation type="list" allowBlank="1" showInputMessage="1" showErrorMessage="1" xr:uid="{1C271E21-0C13-4CE0-AC1D-704F065762CC}">
          <x14:formula1>
            <xm:f>Datos!$O$3:$O$15</xm:f>
          </x14:formula1>
          <xm:sqref>J17:J19</xm:sqref>
        </x14:dataValidation>
        <x14:dataValidation type="list" allowBlank="1" showInputMessage="1" showErrorMessage="1" xr:uid="{7E385074-FCC3-447C-BE62-7DA39EEF346C}">
          <x14:formula1>
            <xm:f>Datos!$P$19:$P$22</xm:f>
          </x14:formula1>
          <xm:sqref>Y17:Y20</xm:sqref>
        </x14:dataValidation>
        <x14:dataValidation type="list" allowBlank="1" showInputMessage="1" showErrorMessage="1" xr:uid="{074425DC-9982-447D-9AA6-38EBEDBFCE06}">
          <x14:formula1>
            <xm:f>Datos!$P$25:$P$26</xm:f>
          </x14:formula1>
          <xm:sqref>Z17:Z20</xm:sqref>
        </x14:dataValidation>
        <x14:dataValidation type="list" allowBlank="1" showInputMessage="1" showErrorMessage="1" xr:uid="{66899A4A-FC03-4C3E-A647-B968F65F688D}">
          <x14:formula1>
            <xm:f>Instructivo!$E$3:$E$9</xm:f>
          </x14:formula1>
          <xm:sqref>F17:F20</xm:sqref>
        </x14:dataValidation>
        <x14:dataValidation type="list" allowBlank="1" showInputMessage="1" showErrorMessage="1" xr:uid="{26AFA87D-2A38-4D49-A571-297B293C4938}">
          <x14:formula1>
            <xm:f>Datos!$P$30:$P$31</xm:f>
          </x14:formula1>
          <xm:sqref>AB17:AB20</xm:sqref>
        </x14:dataValidation>
        <x14:dataValidation type="list" allowBlank="1" showInputMessage="1" showErrorMessage="1" xr:uid="{35465EF9-18AF-4B33-A351-185EF858A09B}">
          <x14:formula1>
            <xm:f>Datos!$P$34:$P$35</xm:f>
          </x14:formula1>
          <xm:sqref>AD17:AD20</xm:sqref>
        </x14:dataValidation>
        <x14:dataValidation type="list" allowBlank="1" showInputMessage="1" showErrorMessage="1" xr:uid="{F7F6D111-7948-42CB-AF23-60A2E37E0021}">
          <x14:formula1>
            <xm:f>Datos!$P$38:$P$39</xm:f>
          </x14:formula1>
          <xm:sqref>AE17:AE20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B6BA3-52BE-2548-BFA6-9A6E3F88666E}">
  <sheetPr>
    <tabColor rgb="FFFFC000"/>
    <pageSetUpPr fitToPage="1"/>
  </sheetPr>
  <dimension ref="A1:BA27"/>
  <sheetViews>
    <sheetView showGridLines="0" tabSelected="1" topLeftCell="AM16" zoomScale="80" zoomScaleNormal="80" workbookViewId="0">
      <selection activeCell="AX17" sqref="AX17"/>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42578125" style="1" customWidth="1"/>
    <col min="31" max="31" width="5.7109375" style="1" customWidth="1"/>
    <col min="32" max="32" width="22.28515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42578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3" width="45" customWidth="1"/>
  </cols>
  <sheetData>
    <row r="1" spans="1:53" ht="15.75" customHeight="1">
      <c r="A1" s="222"/>
      <c r="B1" s="223"/>
      <c r="C1" s="228" t="s">
        <v>8</v>
      </c>
      <c r="D1" s="229"/>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30"/>
      <c r="AX1" s="222" t="s">
        <v>9</v>
      </c>
      <c r="AY1" s="223"/>
      <c r="AZ1" s="240" t="s">
        <v>10</v>
      </c>
      <c r="BA1" s="241"/>
    </row>
    <row r="2" spans="1:53" ht="15.75" customHeight="1" thickBot="1">
      <c r="A2" s="224"/>
      <c r="B2" s="225"/>
      <c r="C2" s="231"/>
      <c r="D2" s="232"/>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c r="AI2" s="232"/>
      <c r="AJ2" s="232"/>
      <c r="AK2" s="232"/>
      <c r="AL2" s="232"/>
      <c r="AM2" s="232"/>
      <c r="AN2" s="232"/>
      <c r="AO2" s="232"/>
      <c r="AP2" s="232"/>
      <c r="AQ2" s="232"/>
      <c r="AR2" s="232"/>
      <c r="AS2" s="232"/>
      <c r="AT2" s="232"/>
      <c r="AU2" s="232"/>
      <c r="AV2" s="232"/>
      <c r="AW2" s="233"/>
      <c r="AX2" s="226"/>
      <c r="AY2" s="227"/>
      <c r="AZ2" s="242"/>
      <c r="BA2" s="243"/>
    </row>
    <row r="3" spans="1:53" ht="15.75" customHeight="1">
      <c r="A3" s="224"/>
      <c r="B3" s="225"/>
      <c r="C3" s="231"/>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3"/>
      <c r="AX3" s="222" t="s">
        <v>11</v>
      </c>
      <c r="AY3" s="223"/>
      <c r="AZ3" s="244" t="s">
        <v>12</v>
      </c>
      <c r="BA3" s="245"/>
    </row>
    <row r="4" spans="1:53" ht="16.5" customHeight="1" thickBot="1">
      <c r="A4" s="224"/>
      <c r="B4" s="225"/>
      <c r="C4" s="234"/>
      <c r="D4" s="235"/>
      <c r="E4" s="235"/>
      <c r="F4" s="235"/>
      <c r="G4" s="235"/>
      <c r="H4" s="235"/>
      <c r="I4" s="235"/>
      <c r="J4" s="235"/>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c r="AM4" s="235"/>
      <c r="AN4" s="235"/>
      <c r="AO4" s="235"/>
      <c r="AP4" s="235"/>
      <c r="AQ4" s="235"/>
      <c r="AR4" s="235"/>
      <c r="AS4" s="235"/>
      <c r="AT4" s="235"/>
      <c r="AU4" s="235"/>
      <c r="AV4" s="235"/>
      <c r="AW4" s="236"/>
      <c r="AX4" s="226"/>
      <c r="AY4" s="227"/>
      <c r="AZ4" s="246"/>
      <c r="BA4" s="247"/>
    </row>
    <row r="5" spans="1:53" ht="20.45" customHeight="1">
      <c r="A5" s="224"/>
      <c r="B5" s="225"/>
      <c r="C5" s="231" t="s">
        <v>13</v>
      </c>
      <c r="D5" s="232"/>
      <c r="E5" s="232"/>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c r="AM5" s="232"/>
      <c r="AN5" s="232"/>
      <c r="AO5" s="232"/>
      <c r="AP5" s="232"/>
      <c r="AQ5" s="232"/>
      <c r="AR5" s="232"/>
      <c r="AS5" s="232"/>
      <c r="AT5" s="232"/>
      <c r="AU5" s="232"/>
      <c r="AV5" s="232"/>
      <c r="AW5" s="233"/>
      <c r="AX5" s="222" t="s">
        <v>14</v>
      </c>
      <c r="AY5" s="223"/>
      <c r="AZ5" s="222" t="s">
        <v>124</v>
      </c>
      <c r="BA5" s="223"/>
    </row>
    <row r="6" spans="1:53" ht="15" customHeight="1" thickBot="1">
      <c r="A6" s="224"/>
      <c r="B6" s="225"/>
      <c r="C6" s="231"/>
      <c r="D6" s="232"/>
      <c r="E6" s="232"/>
      <c r="F6" s="232"/>
      <c r="G6" s="232"/>
      <c r="H6" s="232"/>
      <c r="I6" s="232"/>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2"/>
      <c r="AM6" s="232"/>
      <c r="AN6" s="232"/>
      <c r="AO6" s="232"/>
      <c r="AP6" s="232"/>
      <c r="AQ6" s="232"/>
      <c r="AR6" s="232"/>
      <c r="AS6" s="232"/>
      <c r="AT6" s="232"/>
      <c r="AU6" s="232"/>
      <c r="AV6" s="232"/>
      <c r="AW6" s="233"/>
      <c r="AX6" s="226"/>
      <c r="AY6" s="227"/>
      <c r="AZ6" s="226"/>
      <c r="BA6" s="227"/>
    </row>
    <row r="7" spans="1:53" ht="15.75" customHeight="1">
      <c r="A7" s="224"/>
      <c r="B7" s="225"/>
      <c r="C7" s="231"/>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2"/>
      <c r="AF7" s="232"/>
      <c r="AG7" s="232"/>
      <c r="AH7" s="232"/>
      <c r="AI7" s="232"/>
      <c r="AJ7" s="232"/>
      <c r="AK7" s="232"/>
      <c r="AL7" s="232"/>
      <c r="AM7" s="232"/>
      <c r="AN7" s="232"/>
      <c r="AO7" s="232"/>
      <c r="AP7" s="232"/>
      <c r="AQ7" s="232"/>
      <c r="AR7" s="232"/>
      <c r="AS7" s="232"/>
      <c r="AT7" s="232"/>
      <c r="AU7" s="232"/>
      <c r="AV7" s="232"/>
      <c r="AW7" s="233"/>
      <c r="AX7" s="222" t="s">
        <v>16</v>
      </c>
      <c r="AY7" s="223"/>
      <c r="AZ7" s="248">
        <v>45909</v>
      </c>
      <c r="BA7" s="241"/>
    </row>
    <row r="8" spans="1:53" ht="16.5" customHeight="1" thickBot="1">
      <c r="A8" s="226"/>
      <c r="B8" s="227"/>
      <c r="C8" s="234"/>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c r="AP8" s="235"/>
      <c r="AQ8" s="235"/>
      <c r="AR8" s="235"/>
      <c r="AS8" s="235"/>
      <c r="AT8" s="235"/>
      <c r="AU8" s="235"/>
      <c r="AV8" s="235"/>
      <c r="AW8" s="236"/>
      <c r="AX8" s="226"/>
      <c r="AY8" s="227"/>
      <c r="AZ8" s="242"/>
      <c r="BA8" s="243"/>
    </row>
    <row r="10" spans="1:53" ht="54" customHeight="1">
      <c r="A10" s="218" t="s">
        <v>17</v>
      </c>
      <c r="B10" s="218"/>
      <c r="C10" s="218"/>
      <c r="D10" s="237" t="s">
        <v>18</v>
      </c>
      <c r="E10" s="238"/>
      <c r="F10" s="238"/>
      <c r="G10" s="238"/>
      <c r="H10" s="238"/>
      <c r="I10" s="238"/>
      <c r="J10" s="238"/>
      <c r="K10" s="238"/>
      <c r="L10" s="238"/>
      <c r="M10" s="239"/>
      <c r="N10" s="13"/>
      <c r="AN10" s="1"/>
      <c r="AO10" s="1"/>
      <c r="AP10" s="1"/>
    </row>
    <row r="11" spans="1:53" s="3" customFormat="1" ht="75" customHeight="1">
      <c r="A11" s="218" t="s">
        <v>19</v>
      </c>
      <c r="B11" s="218"/>
      <c r="C11" s="218"/>
      <c r="D11" s="219" t="s">
        <v>20</v>
      </c>
      <c r="E11" s="220"/>
      <c r="F11" s="220"/>
      <c r="G11" s="220"/>
      <c r="H11" s="220"/>
      <c r="I11" s="220"/>
      <c r="J11" s="220"/>
      <c r="K11" s="220"/>
      <c r="L11" s="220"/>
      <c r="M11" s="221"/>
      <c r="N11" s="14"/>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18" t="s">
        <v>21</v>
      </c>
      <c r="B12" s="218"/>
      <c r="C12" s="218"/>
      <c r="D12" s="219" t="s">
        <v>22</v>
      </c>
      <c r="E12" s="220"/>
      <c r="F12" s="220"/>
      <c r="G12" s="220"/>
      <c r="H12" s="220"/>
      <c r="I12" s="220"/>
      <c r="J12" s="220"/>
      <c r="K12" s="220"/>
      <c r="L12" s="220"/>
      <c r="M12" s="221"/>
      <c r="N12" s="14"/>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190" t="s">
        <v>23</v>
      </c>
      <c r="B14" s="191"/>
      <c r="C14" s="191"/>
      <c r="D14" s="191"/>
      <c r="E14" s="191"/>
      <c r="F14" s="191"/>
      <c r="G14" s="191"/>
      <c r="H14" s="191"/>
      <c r="I14" s="191"/>
      <c r="J14" s="191"/>
      <c r="K14" s="191"/>
      <c r="L14" s="191"/>
      <c r="M14" s="191"/>
      <c r="N14" s="192"/>
      <c r="O14" s="193"/>
      <c r="P14" s="2"/>
      <c r="Q14" s="198" t="s">
        <v>24</v>
      </c>
      <c r="R14" s="199"/>
      <c r="S14" s="199"/>
      <c r="T14" s="199"/>
      <c r="U14" s="199"/>
      <c r="V14" s="199"/>
      <c r="W14" s="199"/>
      <c r="X14" s="199"/>
      <c r="Y14" s="200"/>
      <c r="Z14" s="200"/>
      <c r="AA14" s="200"/>
      <c r="AB14" s="200"/>
      <c r="AC14" s="200"/>
      <c r="AD14" s="200"/>
      <c r="AE14" s="200"/>
      <c r="AF14" s="199"/>
      <c r="AG14" s="199"/>
      <c r="AH14" s="199"/>
      <c r="AI14" s="199"/>
      <c r="AJ14" s="199"/>
      <c r="AK14" s="199"/>
      <c r="AL14" s="199"/>
      <c r="AM14" s="199"/>
      <c r="AN14" s="201"/>
      <c r="AO14" s="2"/>
      <c r="AP14" s="202" t="s">
        <v>25</v>
      </c>
      <c r="AQ14" s="203"/>
      <c r="AR14" s="204"/>
      <c r="AT14" s="208" t="s">
        <v>26</v>
      </c>
      <c r="AU14" s="209"/>
      <c r="AV14" s="209"/>
      <c r="AW14" s="209"/>
      <c r="AX14" s="210"/>
      <c r="AY14" s="15"/>
      <c r="AZ14" s="202" t="s">
        <v>27</v>
      </c>
      <c r="BA14" s="204"/>
    </row>
    <row r="15" spans="1:53">
      <c r="A15" s="194"/>
      <c r="B15" s="195"/>
      <c r="C15" s="195"/>
      <c r="D15" s="195"/>
      <c r="E15" s="195"/>
      <c r="F15" s="195"/>
      <c r="G15" s="195"/>
      <c r="H15" s="195"/>
      <c r="I15" s="195"/>
      <c r="J15" s="195"/>
      <c r="K15" s="195"/>
      <c r="L15" s="195"/>
      <c r="M15" s="195"/>
      <c r="N15" s="196"/>
      <c r="O15" s="197"/>
      <c r="P15" s="2"/>
      <c r="Q15" s="119"/>
      <c r="R15" s="120"/>
      <c r="S15" s="120"/>
      <c r="T15" s="120"/>
      <c r="U15" s="120"/>
      <c r="V15" s="120"/>
      <c r="W15" s="120"/>
      <c r="X15" s="120"/>
      <c r="Y15" s="213" t="s">
        <v>28</v>
      </c>
      <c r="Z15" s="214"/>
      <c r="AA15" s="215"/>
      <c r="AB15" s="213" t="s">
        <v>29</v>
      </c>
      <c r="AC15" s="214"/>
      <c r="AD15" s="214"/>
      <c r="AE15" s="214"/>
      <c r="AF15" s="215"/>
      <c r="AG15" s="216"/>
      <c r="AH15" s="216"/>
      <c r="AI15" s="216"/>
      <c r="AJ15" s="216"/>
      <c r="AK15" s="216"/>
      <c r="AL15" s="216"/>
      <c r="AM15" s="216"/>
      <c r="AN15" s="217"/>
      <c r="AO15" s="2"/>
      <c r="AP15" s="205"/>
      <c r="AQ15" s="206"/>
      <c r="AR15" s="207"/>
      <c r="AT15" s="211"/>
      <c r="AU15" s="206"/>
      <c r="AV15" s="206"/>
      <c r="AW15" s="206"/>
      <c r="AX15" s="212"/>
      <c r="AY15" s="15"/>
      <c r="AZ15" s="205"/>
      <c r="BA15" s="207"/>
    </row>
    <row r="16" spans="1:53" s="5" customFormat="1" ht="166.5" customHeight="1">
      <c r="A16" s="121" t="s">
        <v>30</v>
      </c>
      <c r="B16" s="122" t="s">
        <v>31</v>
      </c>
      <c r="C16" s="123" t="s">
        <v>32</v>
      </c>
      <c r="D16" s="123" t="s">
        <v>33</v>
      </c>
      <c r="E16" s="124" t="s">
        <v>34</v>
      </c>
      <c r="F16" s="125" t="s">
        <v>35</v>
      </c>
      <c r="G16" s="126" t="s">
        <v>36</v>
      </c>
      <c r="H16" s="124" t="s">
        <v>37</v>
      </c>
      <c r="I16" s="123" t="s">
        <v>38</v>
      </c>
      <c r="J16" s="123" t="s">
        <v>39</v>
      </c>
      <c r="K16" s="124" t="s">
        <v>40</v>
      </c>
      <c r="L16" s="124" t="s">
        <v>41</v>
      </c>
      <c r="M16" s="123" t="s">
        <v>38</v>
      </c>
      <c r="N16" s="123" t="s">
        <v>42</v>
      </c>
      <c r="O16" s="127" t="s">
        <v>43</v>
      </c>
      <c r="P16" s="105"/>
      <c r="Q16" s="128" t="s">
        <v>44</v>
      </c>
      <c r="R16" s="92" t="s">
        <v>45</v>
      </c>
      <c r="S16" s="92" t="s">
        <v>46</v>
      </c>
      <c r="T16" s="92" t="s">
        <v>47</v>
      </c>
      <c r="U16" s="92" t="s">
        <v>48</v>
      </c>
      <c r="V16" s="92" t="s">
        <v>49</v>
      </c>
      <c r="W16" s="132" t="s">
        <v>125</v>
      </c>
      <c r="X16" s="111" t="s">
        <v>51</v>
      </c>
      <c r="Y16" s="128" t="s">
        <v>52</v>
      </c>
      <c r="Z16" s="128" t="s">
        <v>53</v>
      </c>
      <c r="AA16" s="128" t="s">
        <v>54</v>
      </c>
      <c r="AB16" s="185" t="s">
        <v>55</v>
      </c>
      <c r="AC16" s="186"/>
      <c r="AD16" s="128" t="s">
        <v>56</v>
      </c>
      <c r="AE16" s="185" t="s">
        <v>57</v>
      </c>
      <c r="AF16" s="186"/>
      <c r="AG16" s="127" t="s">
        <v>58</v>
      </c>
      <c r="AH16" s="127" t="s">
        <v>59</v>
      </c>
      <c r="AI16" s="127" t="s">
        <v>38</v>
      </c>
      <c r="AJ16" s="127" t="s">
        <v>60</v>
      </c>
      <c r="AK16" s="127" t="s">
        <v>38</v>
      </c>
      <c r="AL16" s="127" t="s">
        <v>42</v>
      </c>
      <c r="AM16" s="127" t="s">
        <v>61</v>
      </c>
      <c r="AN16" s="127" t="s">
        <v>62</v>
      </c>
      <c r="AO16" s="105"/>
      <c r="AP16" s="129" t="s">
        <v>63</v>
      </c>
      <c r="AQ16" s="129" t="s">
        <v>64</v>
      </c>
      <c r="AR16" s="92" t="s">
        <v>65</v>
      </c>
      <c r="AS16" s="130"/>
      <c r="AT16" s="131" t="s">
        <v>66</v>
      </c>
      <c r="AU16" s="139" t="s">
        <v>67</v>
      </c>
      <c r="AV16" s="139" t="s">
        <v>68</v>
      </c>
      <c r="AW16" s="139" t="s">
        <v>69</v>
      </c>
      <c r="AX16" s="131" t="s">
        <v>70</v>
      </c>
      <c r="AY16" s="117"/>
      <c r="AZ16" s="131" t="s">
        <v>71</v>
      </c>
      <c r="BA16" s="131" t="s">
        <v>72</v>
      </c>
    </row>
    <row r="17" spans="1:53" ht="353.25" customHeight="1">
      <c r="A17" s="187">
        <v>2</v>
      </c>
      <c r="B17" s="188" t="s">
        <v>73</v>
      </c>
      <c r="C17" s="189" t="s">
        <v>126</v>
      </c>
      <c r="D17" s="189" t="s">
        <v>127</v>
      </c>
      <c r="E17" s="189" t="s">
        <v>128</v>
      </c>
      <c r="F17" s="189"/>
      <c r="G17" s="187">
        <v>365</v>
      </c>
      <c r="H17" s="172" t="str">
        <f>IF(G17&lt;=0,"",IF(G17&lt;=2,"Muy Baja",IF(G17&lt;=24,"Baja",IF(G17&lt;=500,"Media",IF(G17&lt;=5000,"Alta","Muy Alta")))))</f>
        <v>Media</v>
      </c>
      <c r="I17" s="169">
        <f>IF(H17="","",IF(H17="Muy Baja",0.2,IF(H17="Baja",0.4,IF(H17="Media",0.6,IF(H17="Alta",0.8,IF(H17="Muy Alta",1,))))))</f>
        <v>0.6</v>
      </c>
      <c r="J17" s="170" t="s">
        <v>129</v>
      </c>
      <c r="K17" s="171" t="str">
        <f>+J17</f>
        <v>El riesgo afecta la imagen de la entidad internamente, de conocimiento general nivel interno, de junta directiva y/o de proveedores</v>
      </c>
      <c r="L17" s="172" t="str">
        <f>+VLOOKUP(K17,Datos!$O$4:$P$15,2,FALSE)</f>
        <v>Menor</v>
      </c>
      <c r="M17" s="169">
        <f>IF(L17="","",IF(L17="Leve",0.2,IF(L17="Menor",0.4,IF(L17="Moderado",0.6,IF(L17="Mayor",0.8,IF(L17="Catastrófico",1,))))))</f>
        <v>0.4</v>
      </c>
      <c r="N17" s="169" t="str">
        <f>+CONCATENATE(H17, " - ", L17)</f>
        <v>Media - Menor</v>
      </c>
      <c r="O17" s="174" t="str">
        <f>+VLOOKUP(N17,Datos!J4:K28,2,)</f>
        <v>MODERADO</v>
      </c>
      <c r="P17" s="105"/>
      <c r="Q17" s="109">
        <v>1</v>
      </c>
      <c r="R17" s="116" t="s">
        <v>130</v>
      </c>
      <c r="S17" s="116" t="s">
        <v>131</v>
      </c>
      <c r="T17" s="116" t="s">
        <v>132</v>
      </c>
      <c r="U17" s="116" t="s">
        <v>133</v>
      </c>
      <c r="V17" s="116" t="s">
        <v>134</v>
      </c>
      <c r="W17" s="116" t="s">
        <v>135</v>
      </c>
      <c r="X17" s="112" t="str">
        <f>IF(OR(Y17="Preventivo",Y17="Detectivo"),"Probabilidad",IF(Y17="Correctivo","Impacto",""))</f>
        <v>Probabilidad</v>
      </c>
      <c r="Y17" s="113" t="s">
        <v>84</v>
      </c>
      <c r="Z17" s="113" t="s">
        <v>85</v>
      </c>
      <c r="AA17" s="17" t="str">
        <f t="shared" ref="AA17:AA18" si="0">IF(AND(Y17="Preventivo",Z17="Automático"),"50%",IF(AND(Y17="Preventivo",Z17="Manual"),"40%",IF(AND(Y17="Detectivo",Z17="Automático"),"40%",IF(AND(Y17="Detectivo",Z17="Manual"),"30%",IF(AND(Y17="Correctivo",Z17="Automático"),"35%",IF(AND(Y17="Correctivo",Z17="Manual"),"25%",""))))))</f>
        <v>40%</v>
      </c>
      <c r="AB17" s="24" t="s">
        <v>86</v>
      </c>
      <c r="AC17" s="24" t="s">
        <v>87</v>
      </c>
      <c r="AD17" s="113" t="s">
        <v>88</v>
      </c>
      <c r="AE17" s="24" t="s">
        <v>89</v>
      </c>
      <c r="AF17" s="24" t="str">
        <f>+W17</f>
        <v>Solicitudes allegadas 
Correo electrónico ( cuando aplique)</v>
      </c>
      <c r="AG17" s="17">
        <f>IFERROR(IF(X17="Probabilidad",(I17-(+I17*AA17)),IF(X17="Impacto",I17,"")),"")</f>
        <v>0.36</v>
      </c>
      <c r="AH17" s="114" t="str">
        <f t="shared" ref="AH17:AH18" si="1">IFERROR(IF(AG17="","",IF(AG17&lt;=0.2,"Muy Baja",IF(AG17&lt;=0.4,"Baja",IF(AG17&lt;=0.6,"Media",IF(AG17&lt;=0.8,"Alta","Muy Alta"))))),"")</f>
        <v>Baja</v>
      </c>
      <c r="AI17" s="115">
        <f>I17-(AA17*I17)</f>
        <v>0.36</v>
      </c>
      <c r="AJ17" s="21" t="str">
        <f t="shared" ref="AJ17:AJ18" si="2">IFERROR(IF(AK17="","",IF(AK17&lt;=0.2,"Leve",IF(AK17&lt;=0.4,"Menor",IF(AK17&lt;=0.6,"Moderado",IF(AK17&lt;=0.8,"Mayor","Catastrófico"))))),"")</f>
        <v>Menor</v>
      </c>
      <c r="AK17" s="18">
        <f>IFERROR(IF(X17="Impacto",(M17-(+M17*AA17)),IF(X17="Probabilidad",M17,"")),"")</f>
        <v>0.4</v>
      </c>
      <c r="AL17" s="22" t="str">
        <f>+CONCATENATE(AH17, " - ", AJ17)</f>
        <v>Baja - Menor</v>
      </c>
      <c r="AM17" s="23" t="str">
        <f>+VLOOKUP(AL17,Datos!$J$4:$K$28,2,)</f>
        <v>MODERADO</v>
      </c>
      <c r="AN17" s="175" t="s">
        <v>90</v>
      </c>
      <c r="AO17" s="105"/>
      <c r="AP17" s="176" t="s">
        <v>91</v>
      </c>
      <c r="AQ17" s="178" t="s">
        <v>136</v>
      </c>
      <c r="AR17" s="179" t="s">
        <v>93</v>
      </c>
      <c r="AS17" s="106"/>
      <c r="AT17" s="259">
        <v>46146</v>
      </c>
      <c r="AU17" s="158" t="s">
        <v>137</v>
      </c>
      <c r="AV17" s="141" t="s">
        <v>95</v>
      </c>
      <c r="AW17" s="140" t="s">
        <v>96</v>
      </c>
      <c r="AX17" s="155" t="s">
        <v>97</v>
      </c>
      <c r="AY17" s="110"/>
      <c r="AZ17" s="260" t="s">
        <v>138</v>
      </c>
      <c r="BA17" s="173"/>
    </row>
    <row r="18" spans="1:53" ht="353.25" customHeight="1">
      <c r="A18" s="187"/>
      <c r="B18" s="188"/>
      <c r="C18" s="189"/>
      <c r="D18" s="189"/>
      <c r="E18" s="189"/>
      <c r="F18" s="189"/>
      <c r="G18" s="187"/>
      <c r="H18" s="172"/>
      <c r="I18" s="169"/>
      <c r="J18" s="170"/>
      <c r="K18" s="171"/>
      <c r="L18" s="172"/>
      <c r="M18" s="169"/>
      <c r="N18" s="169"/>
      <c r="O18" s="174"/>
      <c r="P18" s="105"/>
      <c r="Q18" s="109">
        <v>2</v>
      </c>
      <c r="R18" s="116" t="s">
        <v>99</v>
      </c>
      <c r="S18" s="116" t="s">
        <v>100</v>
      </c>
      <c r="T18" s="116" t="s">
        <v>139</v>
      </c>
      <c r="U18" s="116" t="s">
        <v>140</v>
      </c>
      <c r="V18" s="116" t="s">
        <v>103</v>
      </c>
      <c r="W18" s="116" t="s">
        <v>104</v>
      </c>
      <c r="X18" s="112" t="str">
        <f t="shared" ref="X18" si="3">IF(OR(Y18="Preventivo",Y18="Detectivo"),"Probabilidad",IF(Y18="Correctivo","Impacto",""))</f>
        <v>Probabilidad</v>
      </c>
      <c r="Y18" s="113" t="s">
        <v>84</v>
      </c>
      <c r="Z18" s="113" t="s">
        <v>85</v>
      </c>
      <c r="AA18" s="17" t="str">
        <f t="shared" si="0"/>
        <v>40%</v>
      </c>
      <c r="AB18" s="24" t="s">
        <v>86</v>
      </c>
      <c r="AC18" s="24" t="s">
        <v>87</v>
      </c>
      <c r="AD18" s="113" t="s">
        <v>88</v>
      </c>
      <c r="AE18" s="24" t="s">
        <v>89</v>
      </c>
      <c r="AF18" s="24" t="str">
        <f>+W18</f>
        <v>Actas de reunión y listado de asistencia (Cuando se divulgue a través de CIGD) o mailing de difusión</v>
      </c>
      <c r="AG18" s="115">
        <f t="shared" ref="AG18" si="4">IFERROR(IF(AND(X17="Probabilidad",X18="Probabilidad"),(AI17-(+AI17*AA18)),IF(X18="Probabilidad",($I$17-(+$I$17*AA18)),IF(X18="Impacto",AI17,""))),"")</f>
        <v>0.216</v>
      </c>
      <c r="AH18" s="114" t="str">
        <f t="shared" si="1"/>
        <v>Baja</v>
      </c>
      <c r="AI18" s="115">
        <f t="shared" ref="AI18" si="5">+AG18</f>
        <v>0.216</v>
      </c>
      <c r="AJ18" s="21" t="str">
        <f t="shared" si="2"/>
        <v>Menor</v>
      </c>
      <c r="AK18" s="18">
        <f t="shared" ref="AK18" si="6">IFERROR(IF(AND(X17="Impacto",X17="Impacto"),(AK17-(+AK17*AA18)),IF(X18="Impacto",($M$17-(+$M$17*AA18)),IF(X18="Probabilidad",AK17,""))),"")</f>
        <v>0.4</v>
      </c>
      <c r="AL18" s="22" t="str">
        <f t="shared" ref="AL18" si="7">+CONCATENATE(AH18, " - ", AJ18)</f>
        <v>Baja - Menor</v>
      </c>
      <c r="AM18" s="23" t="str">
        <f>+VLOOKUP(AL18,Datos!$J$4:$K$28,2,)</f>
        <v>MODERADO</v>
      </c>
      <c r="AN18" s="175"/>
      <c r="AO18" s="105"/>
      <c r="AP18" s="177"/>
      <c r="AQ18" s="178"/>
      <c r="AR18" s="179"/>
      <c r="AS18" s="106"/>
      <c r="AT18" s="259"/>
      <c r="AU18" s="160" t="s">
        <v>141</v>
      </c>
      <c r="AV18" s="153" t="s">
        <v>95</v>
      </c>
      <c r="AW18" s="154" t="s">
        <v>96</v>
      </c>
      <c r="AX18" s="137" t="s">
        <v>97</v>
      </c>
      <c r="AY18" s="110"/>
      <c r="AZ18" s="261"/>
      <c r="BA18" s="173"/>
    </row>
    <row r="19" spans="1:53" ht="20.25">
      <c r="A19" s="162" t="s">
        <v>142</v>
      </c>
      <c r="B19" s="162"/>
      <c r="C19" s="162"/>
      <c r="D19" s="162"/>
      <c r="E19" s="162"/>
      <c r="F19" s="162"/>
      <c r="G19" s="162"/>
      <c r="H19" s="162"/>
      <c r="P19" s="2"/>
      <c r="AP19" s="177"/>
      <c r="AZ19" s="261"/>
      <c r="BA19" s="102"/>
    </row>
    <row r="20" spans="1:53" ht="15.6" customHeight="1">
      <c r="P20" s="2"/>
      <c r="AP20" s="308"/>
      <c r="AZ20" s="261"/>
    </row>
    <row r="21" spans="1:53" ht="15.6" customHeight="1">
      <c r="P21" s="2"/>
      <c r="AZ21" s="262"/>
    </row>
    <row r="22" spans="1:53">
      <c r="P22" s="2"/>
    </row>
    <row r="23" spans="1:53">
      <c r="P23" s="2"/>
    </row>
    <row r="24" spans="1:53">
      <c r="P24" s="2"/>
    </row>
    <row r="25" spans="1:53">
      <c r="P25" s="2"/>
    </row>
    <row r="26" spans="1:53">
      <c r="P26" s="2"/>
    </row>
    <row r="27" spans="1:53">
      <c r="P27" s="2"/>
    </row>
  </sheetData>
  <mergeCells count="50">
    <mergeCell ref="A1:B8"/>
    <mergeCell ref="C1:AW4"/>
    <mergeCell ref="AX1:AY2"/>
    <mergeCell ref="A10:C10"/>
    <mergeCell ref="AZ1:BA2"/>
    <mergeCell ref="AX3:AY4"/>
    <mergeCell ref="AZ3:BA4"/>
    <mergeCell ref="C5:AW8"/>
    <mergeCell ref="AX5:AY6"/>
    <mergeCell ref="AZ5:BA6"/>
    <mergeCell ref="AX7:AY8"/>
    <mergeCell ref="AZ7:BA8"/>
    <mergeCell ref="D10:M10"/>
    <mergeCell ref="B17:B18"/>
    <mergeCell ref="C17:C18"/>
    <mergeCell ref="D17:D18"/>
    <mergeCell ref="E17:E18"/>
    <mergeCell ref="A11:C11"/>
    <mergeCell ref="D11:M11"/>
    <mergeCell ref="A12:C12"/>
    <mergeCell ref="D12:M12"/>
    <mergeCell ref="A14:O15"/>
    <mergeCell ref="AZ14:BA15"/>
    <mergeCell ref="Y15:AA15"/>
    <mergeCell ref="AB15:AF15"/>
    <mergeCell ref="AG15:AN15"/>
    <mergeCell ref="AP17:AP20"/>
    <mergeCell ref="AZ17:AZ21"/>
    <mergeCell ref="AB16:AC16"/>
    <mergeCell ref="AE16:AF16"/>
    <mergeCell ref="BA17:BA18"/>
    <mergeCell ref="AP14:AR15"/>
    <mergeCell ref="AT14:AX15"/>
    <mergeCell ref="Q14:AN14"/>
    <mergeCell ref="A19:H19"/>
    <mergeCell ref="AT17:AT18"/>
    <mergeCell ref="O17:O18"/>
    <mergeCell ref="AN17:AN18"/>
    <mergeCell ref="AQ17:AQ18"/>
    <mergeCell ref="AR17:AR18"/>
    <mergeCell ref="I17:I18"/>
    <mergeCell ref="J17:J18"/>
    <mergeCell ref="G17:G18"/>
    <mergeCell ref="H17:H18"/>
    <mergeCell ref="L17:L18"/>
    <mergeCell ref="M17:M18"/>
    <mergeCell ref="N17:N18"/>
    <mergeCell ref="K17:K18"/>
    <mergeCell ref="F17:F18"/>
    <mergeCell ref="A17:A18"/>
  </mergeCells>
  <conditionalFormatting sqref="H17:H18">
    <cfRule type="cellIs" dxfId="48" priority="20" operator="equal">
      <formula>"Muy Alta"</formula>
    </cfRule>
    <cfRule type="cellIs" dxfId="47" priority="21" operator="equal">
      <formula>"Alta"</formula>
    </cfRule>
    <cfRule type="cellIs" dxfId="46" priority="22" operator="equal">
      <formula>"Media"</formula>
    </cfRule>
    <cfRule type="cellIs" dxfId="45" priority="23" operator="equal">
      <formula>"Muy Baja"</formula>
    </cfRule>
    <cfRule type="cellIs" dxfId="44" priority="24" operator="equal">
      <formula>"Baja"</formula>
    </cfRule>
  </conditionalFormatting>
  <conditionalFormatting sqref="L17:L18">
    <cfRule type="cellIs" dxfId="43" priority="15" operator="equal">
      <formula>"Leve"</formula>
    </cfRule>
    <cfRule type="cellIs" dxfId="42" priority="16" operator="equal">
      <formula>"Catastrófico"</formula>
    </cfRule>
    <cfRule type="cellIs" dxfId="41" priority="17" operator="equal">
      <formula>"Mayor"</formula>
    </cfRule>
    <cfRule type="cellIs" dxfId="40" priority="18" operator="equal">
      <formula>"Moderado"</formula>
    </cfRule>
    <cfRule type="cellIs" dxfId="39" priority="19" operator="equal">
      <formula>"Menor"</formula>
    </cfRule>
  </conditionalFormatting>
  <conditionalFormatting sqref="O17:O18 AM17:AM18">
    <cfRule type="cellIs" dxfId="38" priority="11" operator="equal">
      <formula>"EXTREMO"</formula>
    </cfRule>
    <cfRule type="cellIs" dxfId="37" priority="12" operator="equal">
      <formula>"ALTO"</formula>
    </cfRule>
    <cfRule type="cellIs" dxfId="36" priority="13" operator="equal">
      <formula>"BAJO"</formula>
    </cfRule>
    <cfRule type="cellIs" dxfId="35" priority="14" operator="equal">
      <formula>"MODERADO"</formula>
    </cfRule>
  </conditionalFormatting>
  <conditionalFormatting sqref="AH17:AH18">
    <cfRule type="cellIs" dxfId="34" priority="6" operator="equal">
      <formula>"Muy Baja"</formula>
    </cfRule>
    <cfRule type="cellIs" dxfId="33" priority="7" operator="equal">
      <formula>"Baja"</formula>
    </cfRule>
    <cfRule type="cellIs" dxfId="32" priority="8" operator="equal">
      <formula>"Media"</formula>
    </cfRule>
    <cfRule type="cellIs" dxfId="31" priority="9" operator="equal">
      <formula>"Muy Alta"</formula>
    </cfRule>
    <cfRule type="cellIs" dxfId="30" priority="10" operator="equal">
      <formula>"Alta"</formula>
    </cfRule>
  </conditionalFormatting>
  <conditionalFormatting sqref="AJ17:AJ18">
    <cfRule type="cellIs" dxfId="29" priority="1" operator="equal">
      <formula>"Catastrófico"</formula>
    </cfRule>
    <cfRule type="cellIs" dxfId="28" priority="2" operator="equal">
      <formula>"Mayor"</formula>
    </cfRule>
    <cfRule type="cellIs" dxfId="27" priority="3" operator="equal">
      <formula>"Moderado"</formula>
    </cfRule>
    <cfRule type="cellIs" dxfId="26" priority="4" operator="equal">
      <formula>"Menor"</formula>
    </cfRule>
    <cfRule type="cellIs" dxfId="25" priority="5" operator="equal">
      <formula>"Leve"</formula>
    </cfRule>
  </conditionalFormatting>
  <hyperlinks>
    <hyperlink ref="A14:O15" location="Instructivo!A1" display="IDENTIFICACIÓN DEL RIESGO" xr:uid="{2B34E2D7-0005-5247-9109-587FE88FCC5A}"/>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927446A9-7276-2C45-9F58-2B4A1B55D53C}">
          <x14:formula1>
            <xm:f>Datos!$P$38:$P$39</xm:f>
          </x14:formula1>
          <xm:sqref>AE17:AE18</xm:sqref>
        </x14:dataValidation>
        <x14:dataValidation type="list" allowBlank="1" showInputMessage="1" showErrorMessage="1" xr:uid="{E2C91BA1-6BB8-0244-84A2-A5D754A095E5}">
          <x14:formula1>
            <xm:f>Datos!$P$34:$P$35</xm:f>
          </x14:formula1>
          <xm:sqref>AD17:AD18</xm:sqref>
        </x14:dataValidation>
        <x14:dataValidation type="list" allowBlank="1" showInputMessage="1" showErrorMessage="1" xr:uid="{DEF9C996-5021-AB49-BD96-60BF2FD1AA0A}">
          <x14:formula1>
            <xm:f>Datos!$P$30:$P$31</xm:f>
          </x14:formula1>
          <xm:sqref>AB17:AB18</xm:sqref>
        </x14:dataValidation>
        <x14:dataValidation type="list" allowBlank="1" showInputMessage="1" showErrorMessage="1" xr:uid="{853C1115-20FC-9841-8411-A73983D67478}">
          <x14:formula1>
            <xm:f>Instructivo!$E$3:$E$9</xm:f>
          </x14:formula1>
          <xm:sqref>F17:F18</xm:sqref>
        </x14:dataValidation>
        <x14:dataValidation type="list" allowBlank="1" showInputMessage="1" showErrorMessage="1" xr:uid="{96521167-B22C-D34C-9B17-FBDC618254AB}">
          <x14:formula1>
            <xm:f>Datos!$P$25:$P$26</xm:f>
          </x14:formula1>
          <xm:sqref>Z17:Z18</xm:sqref>
        </x14:dataValidation>
        <x14:dataValidation type="list" allowBlank="1" showInputMessage="1" showErrorMessage="1" xr:uid="{AFCDA5B8-EB44-D84A-83D4-8ACEAEA4BE24}">
          <x14:formula1>
            <xm:f>Datos!$P$19:$P$22</xm:f>
          </x14:formula1>
          <xm:sqref>Y17:Y18</xm:sqref>
        </x14:dataValidation>
        <x14:dataValidation type="list" allowBlank="1" showInputMessage="1" showErrorMessage="1" xr:uid="{DC8C8A1E-C97B-B148-9FB9-878FB05412B0}">
          <x14:formula1>
            <xm:f>Datos!$O$3:$O$15</xm:f>
          </x14:formula1>
          <xm:sqref>J17:J18</xm:sqref>
        </x14:dataValidation>
        <x14:dataValidation type="list" allowBlank="1" showInputMessage="1" showErrorMessage="1" xr:uid="{66655E14-4335-FF46-BCAF-193F119B9F2E}">
          <x14:formula1>
            <xm:f>Datos!$A$4:$A$6</xm:f>
          </x14:formula1>
          <xm:sqref>B17:B18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299FA-5D25-EF41-A201-F0248FFCA7D3}">
  <sheetPr>
    <tabColor rgb="FFFFC000"/>
    <pageSetUpPr fitToPage="1"/>
  </sheetPr>
  <dimension ref="A1:BA27"/>
  <sheetViews>
    <sheetView showGridLines="0" view="pageBreakPreview" topLeftCell="X17" zoomScale="80" zoomScaleNormal="80" zoomScaleSheetLayoutView="80" workbookViewId="0">
      <selection activeCell="AP17" sqref="AP17:AP18"/>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42578125" style="1" customWidth="1"/>
    <col min="31" max="31" width="5.7109375" style="1" customWidth="1"/>
    <col min="32" max="32" width="22.28515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42578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3" width="45" customWidth="1"/>
  </cols>
  <sheetData>
    <row r="1" spans="1:53" ht="15.75" customHeight="1">
      <c r="A1" s="222"/>
      <c r="B1" s="223"/>
      <c r="C1" s="228" t="s">
        <v>8</v>
      </c>
      <c r="D1" s="229"/>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30"/>
      <c r="AX1" s="222" t="s">
        <v>9</v>
      </c>
      <c r="AY1" s="223"/>
      <c r="AZ1" s="240" t="s">
        <v>10</v>
      </c>
      <c r="BA1" s="241"/>
    </row>
    <row r="2" spans="1:53" ht="15.75" customHeight="1" thickBot="1">
      <c r="A2" s="224"/>
      <c r="B2" s="225"/>
      <c r="C2" s="231"/>
      <c r="D2" s="232"/>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c r="AI2" s="232"/>
      <c r="AJ2" s="232"/>
      <c r="AK2" s="232"/>
      <c r="AL2" s="232"/>
      <c r="AM2" s="232"/>
      <c r="AN2" s="232"/>
      <c r="AO2" s="232"/>
      <c r="AP2" s="232"/>
      <c r="AQ2" s="232"/>
      <c r="AR2" s="232"/>
      <c r="AS2" s="232"/>
      <c r="AT2" s="232"/>
      <c r="AU2" s="232"/>
      <c r="AV2" s="232"/>
      <c r="AW2" s="233"/>
      <c r="AX2" s="226"/>
      <c r="AY2" s="227"/>
      <c r="AZ2" s="242"/>
      <c r="BA2" s="243"/>
    </row>
    <row r="3" spans="1:53" ht="15.75" customHeight="1">
      <c r="A3" s="224"/>
      <c r="B3" s="225"/>
      <c r="C3" s="231"/>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3"/>
      <c r="AX3" s="222" t="s">
        <v>11</v>
      </c>
      <c r="AY3" s="223"/>
      <c r="AZ3" s="244" t="s">
        <v>12</v>
      </c>
      <c r="BA3" s="245"/>
    </row>
    <row r="4" spans="1:53" ht="16.5" customHeight="1" thickBot="1">
      <c r="A4" s="224"/>
      <c r="B4" s="225"/>
      <c r="C4" s="234"/>
      <c r="D4" s="235"/>
      <c r="E4" s="235"/>
      <c r="F4" s="235"/>
      <c r="G4" s="235"/>
      <c r="H4" s="235"/>
      <c r="I4" s="235"/>
      <c r="J4" s="235"/>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c r="AM4" s="235"/>
      <c r="AN4" s="235"/>
      <c r="AO4" s="235"/>
      <c r="AP4" s="235"/>
      <c r="AQ4" s="235"/>
      <c r="AR4" s="235"/>
      <c r="AS4" s="235"/>
      <c r="AT4" s="235"/>
      <c r="AU4" s="235"/>
      <c r="AV4" s="235"/>
      <c r="AW4" s="236"/>
      <c r="AX4" s="226"/>
      <c r="AY4" s="227"/>
      <c r="AZ4" s="246"/>
      <c r="BA4" s="247"/>
    </row>
    <row r="5" spans="1:53" ht="20.45" customHeight="1">
      <c r="A5" s="224"/>
      <c r="B5" s="225"/>
      <c r="C5" s="231" t="s">
        <v>13</v>
      </c>
      <c r="D5" s="232"/>
      <c r="E5" s="232"/>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c r="AM5" s="232"/>
      <c r="AN5" s="232"/>
      <c r="AO5" s="232"/>
      <c r="AP5" s="232"/>
      <c r="AQ5" s="232"/>
      <c r="AR5" s="232"/>
      <c r="AS5" s="232"/>
      <c r="AT5" s="232"/>
      <c r="AU5" s="232"/>
      <c r="AV5" s="232"/>
      <c r="AW5" s="233"/>
      <c r="AX5" s="222" t="s">
        <v>14</v>
      </c>
      <c r="AY5" s="223"/>
      <c r="AZ5" s="222" t="s">
        <v>143</v>
      </c>
      <c r="BA5" s="223"/>
    </row>
    <row r="6" spans="1:53" ht="15" customHeight="1" thickBot="1">
      <c r="A6" s="224"/>
      <c r="B6" s="225"/>
      <c r="C6" s="231"/>
      <c r="D6" s="232"/>
      <c r="E6" s="232"/>
      <c r="F6" s="232"/>
      <c r="G6" s="232"/>
      <c r="H6" s="232"/>
      <c r="I6" s="232"/>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2"/>
      <c r="AM6" s="232"/>
      <c r="AN6" s="232"/>
      <c r="AO6" s="232"/>
      <c r="AP6" s="232"/>
      <c r="AQ6" s="232"/>
      <c r="AR6" s="232"/>
      <c r="AS6" s="232"/>
      <c r="AT6" s="232"/>
      <c r="AU6" s="232"/>
      <c r="AV6" s="232"/>
      <c r="AW6" s="233"/>
      <c r="AX6" s="226"/>
      <c r="AY6" s="227"/>
      <c r="AZ6" s="226"/>
      <c r="BA6" s="227"/>
    </row>
    <row r="7" spans="1:53" ht="15.75" customHeight="1">
      <c r="A7" s="224"/>
      <c r="B7" s="225"/>
      <c r="C7" s="231"/>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2"/>
      <c r="AF7" s="232"/>
      <c r="AG7" s="232"/>
      <c r="AH7" s="232"/>
      <c r="AI7" s="232"/>
      <c r="AJ7" s="232"/>
      <c r="AK7" s="232"/>
      <c r="AL7" s="232"/>
      <c r="AM7" s="232"/>
      <c r="AN7" s="232"/>
      <c r="AO7" s="232"/>
      <c r="AP7" s="232"/>
      <c r="AQ7" s="232"/>
      <c r="AR7" s="232"/>
      <c r="AS7" s="232"/>
      <c r="AT7" s="232"/>
      <c r="AU7" s="232"/>
      <c r="AV7" s="232"/>
      <c r="AW7" s="233"/>
      <c r="AX7" s="222" t="s">
        <v>16</v>
      </c>
      <c r="AY7" s="223"/>
      <c r="AZ7" s="248">
        <v>45909</v>
      </c>
      <c r="BA7" s="241"/>
    </row>
    <row r="8" spans="1:53" ht="16.5" customHeight="1" thickBot="1">
      <c r="A8" s="226"/>
      <c r="B8" s="227"/>
      <c r="C8" s="234"/>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c r="AP8" s="235"/>
      <c r="AQ8" s="235"/>
      <c r="AR8" s="235"/>
      <c r="AS8" s="235"/>
      <c r="AT8" s="235"/>
      <c r="AU8" s="235"/>
      <c r="AV8" s="235"/>
      <c r="AW8" s="236"/>
      <c r="AX8" s="226"/>
      <c r="AY8" s="227"/>
      <c r="AZ8" s="242"/>
      <c r="BA8" s="243"/>
    </row>
    <row r="10" spans="1:53" ht="54" customHeight="1">
      <c r="A10" s="218" t="s">
        <v>17</v>
      </c>
      <c r="B10" s="218"/>
      <c r="C10" s="218"/>
      <c r="D10" s="237" t="s">
        <v>18</v>
      </c>
      <c r="E10" s="238"/>
      <c r="F10" s="238"/>
      <c r="G10" s="238"/>
      <c r="H10" s="238"/>
      <c r="I10" s="238"/>
      <c r="J10" s="238"/>
      <c r="K10" s="238"/>
      <c r="L10" s="238"/>
      <c r="M10" s="239"/>
      <c r="N10" s="13"/>
      <c r="AN10" s="1"/>
      <c r="AO10" s="1"/>
      <c r="AP10" s="1"/>
    </row>
    <row r="11" spans="1:53" s="3" customFormat="1" ht="75" customHeight="1">
      <c r="A11" s="218" t="s">
        <v>19</v>
      </c>
      <c r="B11" s="218"/>
      <c r="C11" s="218"/>
      <c r="D11" s="219" t="s">
        <v>20</v>
      </c>
      <c r="E11" s="220"/>
      <c r="F11" s="220"/>
      <c r="G11" s="220"/>
      <c r="H11" s="220"/>
      <c r="I11" s="220"/>
      <c r="J11" s="220"/>
      <c r="K11" s="220"/>
      <c r="L11" s="220"/>
      <c r="M11" s="221"/>
      <c r="N11" s="14"/>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18" t="s">
        <v>21</v>
      </c>
      <c r="B12" s="218"/>
      <c r="C12" s="218"/>
      <c r="D12" s="219" t="s">
        <v>22</v>
      </c>
      <c r="E12" s="220"/>
      <c r="F12" s="220"/>
      <c r="G12" s="220"/>
      <c r="H12" s="220"/>
      <c r="I12" s="220"/>
      <c r="J12" s="220"/>
      <c r="K12" s="220"/>
      <c r="L12" s="220"/>
      <c r="M12" s="221"/>
      <c r="N12" s="14"/>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190" t="s">
        <v>23</v>
      </c>
      <c r="B14" s="191"/>
      <c r="C14" s="191"/>
      <c r="D14" s="191"/>
      <c r="E14" s="191"/>
      <c r="F14" s="191"/>
      <c r="G14" s="191"/>
      <c r="H14" s="191"/>
      <c r="I14" s="191"/>
      <c r="J14" s="191"/>
      <c r="K14" s="191"/>
      <c r="L14" s="191"/>
      <c r="M14" s="191"/>
      <c r="N14" s="192"/>
      <c r="O14" s="193"/>
      <c r="P14" s="2"/>
      <c r="Q14" s="198" t="s">
        <v>24</v>
      </c>
      <c r="R14" s="199"/>
      <c r="S14" s="199"/>
      <c r="T14" s="199"/>
      <c r="U14" s="199"/>
      <c r="V14" s="199"/>
      <c r="W14" s="199"/>
      <c r="X14" s="199"/>
      <c r="Y14" s="200"/>
      <c r="Z14" s="200"/>
      <c r="AA14" s="200"/>
      <c r="AB14" s="200"/>
      <c r="AC14" s="200"/>
      <c r="AD14" s="200"/>
      <c r="AE14" s="200"/>
      <c r="AF14" s="199"/>
      <c r="AG14" s="199"/>
      <c r="AH14" s="199"/>
      <c r="AI14" s="199"/>
      <c r="AJ14" s="199"/>
      <c r="AK14" s="199"/>
      <c r="AL14" s="199"/>
      <c r="AM14" s="199"/>
      <c r="AN14" s="201"/>
      <c r="AO14" s="2"/>
      <c r="AP14" s="202" t="s">
        <v>25</v>
      </c>
      <c r="AQ14" s="203"/>
      <c r="AR14" s="204"/>
      <c r="AT14" s="208" t="s">
        <v>26</v>
      </c>
      <c r="AU14" s="209"/>
      <c r="AV14" s="209"/>
      <c r="AW14" s="209"/>
      <c r="AX14" s="210"/>
      <c r="AY14" s="15"/>
      <c r="AZ14" s="202" t="s">
        <v>27</v>
      </c>
      <c r="BA14" s="204"/>
    </row>
    <row r="15" spans="1:53">
      <c r="A15" s="194"/>
      <c r="B15" s="195"/>
      <c r="C15" s="195"/>
      <c r="D15" s="195"/>
      <c r="E15" s="195"/>
      <c r="F15" s="195"/>
      <c r="G15" s="195"/>
      <c r="H15" s="195"/>
      <c r="I15" s="195"/>
      <c r="J15" s="195"/>
      <c r="K15" s="195"/>
      <c r="L15" s="195"/>
      <c r="M15" s="195"/>
      <c r="N15" s="196"/>
      <c r="O15" s="197"/>
      <c r="P15" s="2"/>
      <c r="Q15" s="119"/>
      <c r="R15" s="120"/>
      <c r="S15" s="120"/>
      <c r="T15" s="120"/>
      <c r="U15" s="120"/>
      <c r="V15" s="120"/>
      <c r="W15" s="120"/>
      <c r="X15" s="120"/>
      <c r="Y15" s="213" t="s">
        <v>28</v>
      </c>
      <c r="Z15" s="214"/>
      <c r="AA15" s="215"/>
      <c r="AB15" s="213" t="s">
        <v>29</v>
      </c>
      <c r="AC15" s="214"/>
      <c r="AD15" s="214"/>
      <c r="AE15" s="214"/>
      <c r="AF15" s="215"/>
      <c r="AG15" s="216"/>
      <c r="AH15" s="216"/>
      <c r="AI15" s="216"/>
      <c r="AJ15" s="216"/>
      <c r="AK15" s="216"/>
      <c r="AL15" s="216"/>
      <c r="AM15" s="216"/>
      <c r="AN15" s="217"/>
      <c r="AO15" s="2"/>
      <c r="AP15" s="205"/>
      <c r="AQ15" s="206"/>
      <c r="AR15" s="207"/>
      <c r="AT15" s="211"/>
      <c r="AU15" s="206"/>
      <c r="AV15" s="206"/>
      <c r="AW15" s="206"/>
      <c r="AX15" s="212"/>
      <c r="AY15" s="15"/>
      <c r="AZ15" s="205"/>
      <c r="BA15" s="207"/>
    </row>
    <row r="16" spans="1:53" s="5" customFormat="1" ht="166.5" customHeight="1">
      <c r="A16" s="121" t="s">
        <v>30</v>
      </c>
      <c r="B16" s="122" t="s">
        <v>31</v>
      </c>
      <c r="C16" s="123" t="s">
        <v>32</v>
      </c>
      <c r="D16" s="123" t="s">
        <v>33</v>
      </c>
      <c r="E16" s="124" t="s">
        <v>34</v>
      </c>
      <c r="F16" s="125" t="s">
        <v>35</v>
      </c>
      <c r="G16" s="126" t="s">
        <v>36</v>
      </c>
      <c r="H16" s="124" t="s">
        <v>37</v>
      </c>
      <c r="I16" s="123" t="s">
        <v>38</v>
      </c>
      <c r="J16" s="123" t="s">
        <v>39</v>
      </c>
      <c r="K16" s="124" t="s">
        <v>40</v>
      </c>
      <c r="L16" s="124" t="s">
        <v>41</v>
      </c>
      <c r="M16" s="123" t="s">
        <v>38</v>
      </c>
      <c r="N16" s="123" t="s">
        <v>42</v>
      </c>
      <c r="O16" s="127" t="s">
        <v>43</v>
      </c>
      <c r="P16" s="105"/>
      <c r="Q16" s="128" t="s">
        <v>44</v>
      </c>
      <c r="R16" s="92" t="s">
        <v>45</v>
      </c>
      <c r="S16" s="92" t="s">
        <v>46</v>
      </c>
      <c r="T16" s="92" t="s">
        <v>47</v>
      </c>
      <c r="U16" s="92" t="s">
        <v>48</v>
      </c>
      <c r="V16" s="92" t="s">
        <v>49</v>
      </c>
      <c r="W16" s="92" t="s">
        <v>50</v>
      </c>
      <c r="X16" s="111" t="s">
        <v>51</v>
      </c>
      <c r="Y16" s="128" t="s">
        <v>52</v>
      </c>
      <c r="Z16" s="128" t="s">
        <v>53</v>
      </c>
      <c r="AA16" s="128" t="s">
        <v>54</v>
      </c>
      <c r="AB16" s="185" t="s">
        <v>55</v>
      </c>
      <c r="AC16" s="186"/>
      <c r="AD16" s="128" t="s">
        <v>56</v>
      </c>
      <c r="AE16" s="185" t="s">
        <v>57</v>
      </c>
      <c r="AF16" s="186"/>
      <c r="AG16" s="127" t="s">
        <v>58</v>
      </c>
      <c r="AH16" s="127" t="s">
        <v>59</v>
      </c>
      <c r="AI16" s="127" t="s">
        <v>38</v>
      </c>
      <c r="AJ16" s="127" t="s">
        <v>60</v>
      </c>
      <c r="AK16" s="127" t="s">
        <v>38</v>
      </c>
      <c r="AL16" s="127" t="s">
        <v>42</v>
      </c>
      <c r="AM16" s="127" t="s">
        <v>61</v>
      </c>
      <c r="AN16" s="127" t="s">
        <v>62</v>
      </c>
      <c r="AO16" s="105"/>
      <c r="AP16" s="129" t="s">
        <v>63</v>
      </c>
      <c r="AQ16" s="129" t="s">
        <v>64</v>
      </c>
      <c r="AR16" s="92" t="s">
        <v>65</v>
      </c>
      <c r="AS16" s="130"/>
      <c r="AT16" s="139" t="s">
        <v>66</v>
      </c>
      <c r="AU16" s="139" t="s">
        <v>67</v>
      </c>
      <c r="AV16" s="131" t="s">
        <v>68</v>
      </c>
      <c r="AW16" s="131" t="s">
        <v>69</v>
      </c>
      <c r="AX16" s="131" t="s">
        <v>70</v>
      </c>
      <c r="AY16" s="117"/>
      <c r="AZ16" s="131" t="s">
        <v>71</v>
      </c>
      <c r="BA16" s="131" t="s">
        <v>72</v>
      </c>
    </row>
    <row r="17" spans="1:53" ht="353.25" customHeight="1">
      <c r="A17" s="187">
        <v>3</v>
      </c>
      <c r="B17" s="188" t="s">
        <v>73</v>
      </c>
      <c r="C17" s="189" t="s">
        <v>144</v>
      </c>
      <c r="D17" s="189" t="s">
        <v>145</v>
      </c>
      <c r="E17" s="189" t="s">
        <v>146</v>
      </c>
      <c r="F17" s="189"/>
      <c r="G17" s="187">
        <v>365</v>
      </c>
      <c r="H17" s="172" t="str">
        <f>IF(G17&lt;=0,"",IF(G17&lt;=2,"Muy Baja",IF(G17&lt;=24,"Baja",IF(G17&lt;=500,"Media",IF(G17&lt;=5000,"Alta","Muy Alta")))))</f>
        <v>Media</v>
      </c>
      <c r="I17" s="169">
        <f>IF(H17="","",IF(H17="Muy Baja",0.2,IF(H17="Baja",0.4,IF(H17="Media",0.6,IF(H17="Alta",0.8,IF(H17="Muy Alta",1,))))))</f>
        <v>0.6</v>
      </c>
      <c r="J17" s="170" t="s">
        <v>147</v>
      </c>
      <c r="K17" s="171" t="str">
        <f>+J17</f>
        <v>El riesgo afecta la imagen de algún área de la organización.</v>
      </c>
      <c r="L17" s="172" t="str">
        <f>+VLOOKUP(K17,Datos!$O$4:$P$15,2,FALSE)</f>
        <v>Leve</v>
      </c>
      <c r="M17" s="169">
        <f>IF(L17="","",IF(L17="Leve",0.2,IF(L17="Menor",0.4,IF(L17="Moderado",0.6,IF(L17="Mayor",0.8,IF(L17="Catastrófico",1,))))))</f>
        <v>0.2</v>
      </c>
      <c r="N17" s="169" t="str">
        <f>+CONCATENATE(H17, " - ", L17)</f>
        <v>Media - Leve</v>
      </c>
      <c r="O17" s="174" t="str">
        <f>+VLOOKUP(N17,Datos!J4:K28,2,)</f>
        <v>MODERADO</v>
      </c>
      <c r="P17" s="105"/>
      <c r="Q17" s="118">
        <v>1</v>
      </c>
      <c r="R17" s="101" t="s">
        <v>148</v>
      </c>
      <c r="S17" s="101" t="s">
        <v>149</v>
      </c>
      <c r="T17" s="101" t="s">
        <v>150</v>
      </c>
      <c r="U17" s="101" t="s">
        <v>151</v>
      </c>
      <c r="V17" s="101" t="s">
        <v>152</v>
      </c>
      <c r="W17" s="101" t="s">
        <v>153</v>
      </c>
      <c r="X17" s="16" t="str">
        <f>IF(OR(Y17="Preventivo",Y17="Detectivo"),"Probabilidad",IF(Y17="Correctivo","Impacto",""))</f>
        <v>Probabilidad</v>
      </c>
      <c r="Y17" s="6" t="s">
        <v>84</v>
      </c>
      <c r="Z17" s="6" t="s">
        <v>85</v>
      </c>
      <c r="AA17" s="17" t="str">
        <f t="shared" ref="AA17:AA18" si="0">IF(AND(Y17="Preventivo",Z17="Automático"),"50%",IF(AND(Y17="Preventivo",Z17="Manual"),"40%",IF(AND(Y17="Detectivo",Z17="Automático"),"40%",IF(AND(Y17="Detectivo",Z17="Manual"),"30%",IF(AND(Y17="Correctivo",Z17="Automático"),"35%",IF(AND(Y17="Correctivo",Z17="Manual"),"25%",""))))))</f>
        <v>40%</v>
      </c>
      <c r="AB17" s="8" t="s">
        <v>86</v>
      </c>
      <c r="AC17" s="24" t="s">
        <v>154</v>
      </c>
      <c r="AD17" s="6" t="s">
        <v>88</v>
      </c>
      <c r="AE17" s="8" t="s">
        <v>89</v>
      </c>
      <c r="AF17" s="8" t="str">
        <f>+W17</f>
        <v xml:space="preserve">Actas de reunión / pantallazos de whatsapp.
Correo electrónico ( cuando aplique) </v>
      </c>
      <c r="AG17" s="18">
        <f>IFERROR(IF(X17="Probabilidad",(I17-(+I17*AA17)),IF(X17="Impacto",I17,"")),"")</f>
        <v>0.36</v>
      </c>
      <c r="AH17" s="19" t="str">
        <f t="shared" ref="AH17:AH18" si="1">IFERROR(IF(AG17="","",IF(AG17&lt;=0.2,"Muy Baja",IF(AG17&lt;=0.4,"Baja",IF(AG17&lt;=0.6,"Media",IF(AG17&lt;=0.8,"Alta","Muy Alta"))))),"")</f>
        <v>Baja</v>
      </c>
      <c r="AI17" s="20">
        <f>I17-(AA17*I17)</f>
        <v>0.36</v>
      </c>
      <c r="AJ17" s="21" t="str">
        <f t="shared" ref="AJ17:AJ18" si="2">IFERROR(IF(AK17="","",IF(AK17&lt;=0.2,"Leve",IF(AK17&lt;=0.4,"Menor",IF(AK17&lt;=0.6,"Moderado",IF(AK17&lt;=0.8,"Mayor","Catastrófico"))))),"")</f>
        <v>Leve</v>
      </c>
      <c r="AK17" s="18">
        <f>IFERROR(IF(X17="Impacto",(M17-(+M17*AA17)),IF(X17="Probabilidad",M17,"")),"")</f>
        <v>0.2</v>
      </c>
      <c r="AL17" s="22" t="str">
        <f>+CONCATENATE(AH17, " - ", AJ17)</f>
        <v>Baja - Leve</v>
      </c>
      <c r="AM17" s="23" t="str">
        <f>+VLOOKUP(AL17,Datos!$J$4:$K$28,2,)</f>
        <v>BAJO</v>
      </c>
      <c r="AN17" s="175" t="s">
        <v>90</v>
      </c>
      <c r="AO17" s="105"/>
      <c r="AP17" s="176" t="s">
        <v>155</v>
      </c>
      <c r="AQ17" s="178"/>
      <c r="AR17" s="179"/>
      <c r="AS17" s="156"/>
      <c r="AT17" s="180">
        <v>46146</v>
      </c>
      <c r="AU17" s="161" t="s">
        <v>156</v>
      </c>
      <c r="AV17" s="163" t="s">
        <v>95</v>
      </c>
      <c r="AW17" s="165" t="s">
        <v>96</v>
      </c>
      <c r="AX17" s="167" t="s">
        <v>106</v>
      </c>
      <c r="AY17" s="110"/>
      <c r="AZ17" s="182" t="s">
        <v>157</v>
      </c>
      <c r="BA17" s="173"/>
    </row>
    <row r="18" spans="1:53" ht="353.25" customHeight="1">
      <c r="A18" s="187"/>
      <c r="B18" s="188"/>
      <c r="C18" s="189"/>
      <c r="D18" s="189"/>
      <c r="E18" s="189"/>
      <c r="F18" s="189"/>
      <c r="G18" s="187"/>
      <c r="H18" s="172"/>
      <c r="I18" s="169"/>
      <c r="J18" s="170"/>
      <c r="K18" s="171"/>
      <c r="L18" s="172"/>
      <c r="M18" s="169"/>
      <c r="N18" s="169"/>
      <c r="O18" s="174"/>
      <c r="P18" s="105"/>
      <c r="Q18" s="109">
        <v>2</v>
      </c>
      <c r="R18" s="101" t="s">
        <v>158</v>
      </c>
      <c r="S18" s="101" t="s">
        <v>159</v>
      </c>
      <c r="T18" s="101" t="s">
        <v>160</v>
      </c>
      <c r="U18" s="101" t="s">
        <v>161</v>
      </c>
      <c r="V18" s="101" t="s">
        <v>162</v>
      </c>
      <c r="W18" s="101" t="s">
        <v>163</v>
      </c>
      <c r="X18" s="16" t="str">
        <f t="shared" ref="X18" si="3">IF(OR(Y18="Preventivo",Y18="Detectivo"),"Probabilidad",IF(Y18="Correctivo","Impacto",""))</f>
        <v>Probabilidad</v>
      </c>
      <c r="Y18" s="6" t="s">
        <v>84</v>
      </c>
      <c r="Z18" s="6" t="s">
        <v>85</v>
      </c>
      <c r="AA18" s="17" t="str">
        <f t="shared" si="0"/>
        <v>40%</v>
      </c>
      <c r="AB18" s="8" t="s">
        <v>86</v>
      </c>
      <c r="AC18" s="24" t="s">
        <v>164</v>
      </c>
      <c r="AD18" s="6" t="s">
        <v>88</v>
      </c>
      <c r="AE18" s="8" t="s">
        <v>89</v>
      </c>
      <c r="AF18" s="8" t="str">
        <f>+W18</f>
        <v>Informe de redes sociales</v>
      </c>
      <c r="AG18" s="20">
        <f t="shared" ref="AG18" si="4">IFERROR(IF(AND(X17="Probabilidad",X18="Probabilidad"),(AI17-(+AI17*AA18)),IF(X18="Probabilidad",($I$17-(+$I$17*AA18)),IF(X18="Impacto",AI17,""))),"")</f>
        <v>0.216</v>
      </c>
      <c r="AH18" s="19" t="str">
        <f t="shared" si="1"/>
        <v>Baja</v>
      </c>
      <c r="AI18" s="20">
        <f t="shared" ref="AI18" si="5">+AG18</f>
        <v>0.216</v>
      </c>
      <c r="AJ18" s="21" t="str">
        <f t="shared" si="2"/>
        <v>Leve</v>
      </c>
      <c r="AK18" s="18">
        <f t="shared" ref="AK18" si="6">IFERROR(IF(AND(X17="Impacto",X17="Impacto"),(AK17-(+AK17*AA18)),IF(X18="Impacto",($M$17-(+$M$17*AA18)),IF(X18="Probabilidad",AK17,""))),"")</f>
        <v>0.2</v>
      </c>
      <c r="AL18" s="22" t="str">
        <f t="shared" ref="AL18" si="7">+CONCATENATE(AH18, " - ", AJ18)</f>
        <v>Baja - Leve</v>
      </c>
      <c r="AM18" s="23" t="str">
        <f>+VLOOKUP(AL18,Datos!$J$4:$K$28,2,)</f>
        <v>BAJO</v>
      </c>
      <c r="AN18" s="175"/>
      <c r="AO18" s="105"/>
      <c r="AP18" s="177"/>
      <c r="AQ18" s="178"/>
      <c r="AR18" s="179"/>
      <c r="AS18" s="156"/>
      <c r="AT18" s="181"/>
      <c r="AU18" s="160" t="s">
        <v>165</v>
      </c>
      <c r="AV18" s="164"/>
      <c r="AW18" s="166"/>
      <c r="AX18" s="168"/>
      <c r="AY18" s="110"/>
      <c r="AZ18" s="183"/>
      <c r="BA18" s="173"/>
    </row>
    <row r="19" spans="1:53" ht="20.25">
      <c r="A19" s="162" t="s">
        <v>142</v>
      </c>
      <c r="B19" s="162"/>
      <c r="C19" s="162"/>
      <c r="D19" s="162"/>
      <c r="E19" s="162"/>
      <c r="F19" s="162"/>
      <c r="G19" s="162"/>
      <c r="H19" s="162"/>
      <c r="P19" s="2"/>
      <c r="AZ19" s="183"/>
      <c r="BA19" s="102"/>
    </row>
    <row r="20" spans="1:53" ht="15.6" customHeight="1">
      <c r="P20" s="2"/>
      <c r="AZ20" s="183"/>
    </row>
    <row r="21" spans="1:53" ht="15.6" customHeight="1">
      <c r="P21" s="2"/>
      <c r="AZ21" s="184"/>
    </row>
    <row r="22" spans="1:53">
      <c r="P22" s="2"/>
    </row>
    <row r="23" spans="1:53">
      <c r="P23" s="2"/>
    </row>
    <row r="24" spans="1:53">
      <c r="P24" s="2"/>
    </row>
    <row r="25" spans="1:53">
      <c r="P25" s="2"/>
    </row>
    <row r="26" spans="1:53">
      <c r="P26" s="2"/>
    </row>
    <row r="27" spans="1:53">
      <c r="P27" s="2"/>
    </row>
  </sheetData>
  <mergeCells count="53">
    <mergeCell ref="AZ1:BA2"/>
    <mergeCell ref="AX3:AY4"/>
    <mergeCell ref="AZ3:BA4"/>
    <mergeCell ref="C5:AW8"/>
    <mergeCell ref="AX5:AY6"/>
    <mergeCell ref="AZ5:BA6"/>
    <mergeCell ref="AX7:AY8"/>
    <mergeCell ref="AZ7:BA8"/>
    <mergeCell ref="A12:C12"/>
    <mergeCell ref="D12:M12"/>
    <mergeCell ref="A1:B8"/>
    <mergeCell ref="C1:AW4"/>
    <mergeCell ref="AX1:AY2"/>
    <mergeCell ref="A10:C10"/>
    <mergeCell ref="D10:M10"/>
    <mergeCell ref="A11:C11"/>
    <mergeCell ref="D11:M11"/>
    <mergeCell ref="A14:O15"/>
    <mergeCell ref="Q14:AN14"/>
    <mergeCell ref="AP14:AR15"/>
    <mergeCell ref="AT14:AX15"/>
    <mergeCell ref="AZ14:BA15"/>
    <mergeCell ref="Y15:AA15"/>
    <mergeCell ref="AB15:AF15"/>
    <mergeCell ref="AG15:AN15"/>
    <mergeCell ref="AB16:AC16"/>
    <mergeCell ref="AE16:AF16"/>
    <mergeCell ref="A17:A18"/>
    <mergeCell ref="B17:B18"/>
    <mergeCell ref="C17:C18"/>
    <mergeCell ref="D17:D18"/>
    <mergeCell ref="E17:E18"/>
    <mergeCell ref="F17:F18"/>
    <mergeCell ref="G17:G18"/>
    <mergeCell ref="H17:H18"/>
    <mergeCell ref="BA17:BA18"/>
    <mergeCell ref="O17:O18"/>
    <mergeCell ref="AN17:AN18"/>
    <mergeCell ref="AP17:AP18"/>
    <mergeCell ref="AQ17:AQ18"/>
    <mergeCell ref="AR17:AR18"/>
    <mergeCell ref="AT17:AT18"/>
    <mergeCell ref="AZ17:AZ21"/>
    <mergeCell ref="A19:H19"/>
    <mergeCell ref="AV17:AV18"/>
    <mergeCell ref="AW17:AW18"/>
    <mergeCell ref="AX17:AX18"/>
    <mergeCell ref="I17:I18"/>
    <mergeCell ref="J17:J18"/>
    <mergeCell ref="K17:K18"/>
    <mergeCell ref="L17:L18"/>
    <mergeCell ref="M17:M18"/>
    <mergeCell ref="N17:N18"/>
  </mergeCells>
  <conditionalFormatting sqref="H17:H18">
    <cfRule type="cellIs" dxfId="24" priority="20" operator="equal">
      <formula>"Muy Alta"</formula>
    </cfRule>
    <cfRule type="cellIs" dxfId="23" priority="21" operator="equal">
      <formula>"Alta"</formula>
    </cfRule>
    <cfRule type="cellIs" dxfId="22" priority="22" operator="equal">
      <formula>"Media"</formula>
    </cfRule>
    <cfRule type="cellIs" dxfId="21" priority="23" operator="equal">
      <formula>"Muy Baja"</formula>
    </cfRule>
    <cfRule type="cellIs" dxfId="20" priority="24" operator="equal">
      <formula>"Baja"</formula>
    </cfRule>
  </conditionalFormatting>
  <conditionalFormatting sqref="L17:L18">
    <cfRule type="cellIs" dxfId="19" priority="15" operator="equal">
      <formula>"Leve"</formula>
    </cfRule>
    <cfRule type="cellIs" dxfId="18" priority="16" operator="equal">
      <formula>"Catastrófico"</formula>
    </cfRule>
    <cfRule type="cellIs" dxfId="17" priority="17" operator="equal">
      <formula>"Mayor"</formula>
    </cfRule>
    <cfRule type="cellIs" dxfId="16" priority="18" operator="equal">
      <formula>"Moderado"</formula>
    </cfRule>
    <cfRule type="cellIs" dxfId="15" priority="19" operator="equal">
      <formula>"Menor"</formula>
    </cfRule>
  </conditionalFormatting>
  <conditionalFormatting sqref="O17:O18 AM17:AM18">
    <cfRule type="cellIs" dxfId="14" priority="11" operator="equal">
      <formula>"EXTREMO"</formula>
    </cfRule>
    <cfRule type="cellIs" dxfId="13" priority="12" operator="equal">
      <formula>"ALTO"</formula>
    </cfRule>
    <cfRule type="cellIs" dxfId="12" priority="13" operator="equal">
      <formula>"BAJO"</formula>
    </cfRule>
    <cfRule type="cellIs" dxfId="11" priority="14" operator="equal">
      <formula>"MODERADO"</formula>
    </cfRule>
  </conditionalFormatting>
  <conditionalFormatting sqref="AH17:AH18">
    <cfRule type="cellIs" dxfId="10" priority="6" operator="equal">
      <formula>"Muy Baja"</formula>
    </cfRule>
    <cfRule type="cellIs" dxfId="9" priority="7" operator="equal">
      <formula>"Baja"</formula>
    </cfRule>
    <cfRule type="cellIs" dxfId="8" priority="8" operator="equal">
      <formula>"Media"</formula>
    </cfRule>
    <cfRule type="cellIs" dxfId="7" priority="9" operator="equal">
      <formula>"Muy Alta"</formula>
    </cfRule>
    <cfRule type="cellIs" dxfId="6" priority="10" operator="equal">
      <formula>"Alta"</formula>
    </cfRule>
  </conditionalFormatting>
  <conditionalFormatting sqref="AJ17:AJ18">
    <cfRule type="cellIs" dxfId="5" priority="1" operator="equal">
      <formula>"Catastrófico"</formula>
    </cfRule>
    <cfRule type="cellIs" dxfId="4" priority="2" operator="equal">
      <formula>"Mayor"</formula>
    </cfRule>
    <cfRule type="cellIs" dxfId="3" priority="3" operator="equal">
      <formula>"Moderado"</formula>
    </cfRule>
    <cfRule type="cellIs" dxfId="2" priority="4" operator="equal">
      <formula>"Menor"</formula>
    </cfRule>
    <cfRule type="cellIs" dxfId="1" priority="5" operator="equal">
      <formula>"Leve"</formula>
    </cfRule>
  </conditionalFormatting>
  <hyperlinks>
    <hyperlink ref="A14:O15" location="Instructivo!A1" display="IDENTIFICACIÓN DEL RIESGO" xr:uid="{718E659B-5ACB-0747-BD69-44064814543A}"/>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240461A9-C7D8-8D4C-97AB-AD2657C996CD}">
          <x14:formula1>
            <xm:f>Datos!$A$4:$A$6</xm:f>
          </x14:formula1>
          <xm:sqref>B17:B18</xm:sqref>
        </x14:dataValidation>
        <x14:dataValidation type="list" allowBlank="1" showInputMessage="1" showErrorMessage="1" xr:uid="{8DEAC8C9-3D8C-7D42-B7D7-377B019D66D1}">
          <x14:formula1>
            <xm:f>Datos!$O$3:$O$15</xm:f>
          </x14:formula1>
          <xm:sqref>J17:J18</xm:sqref>
        </x14:dataValidation>
        <x14:dataValidation type="list" allowBlank="1" showInputMessage="1" showErrorMessage="1" xr:uid="{55237A73-5221-7142-8385-ADB8CF81B2AB}">
          <x14:formula1>
            <xm:f>Datos!$P$19:$P$22</xm:f>
          </x14:formula1>
          <xm:sqref>Y17:Y18</xm:sqref>
        </x14:dataValidation>
        <x14:dataValidation type="list" allowBlank="1" showInputMessage="1" showErrorMessage="1" xr:uid="{3F51F3E0-059C-8B40-BC58-45A7A2D861DF}">
          <x14:formula1>
            <xm:f>Datos!$P$25:$P$26</xm:f>
          </x14:formula1>
          <xm:sqref>Z17:Z18</xm:sqref>
        </x14:dataValidation>
        <x14:dataValidation type="list" allowBlank="1" showInputMessage="1" showErrorMessage="1" xr:uid="{39A02DE4-07DD-7044-9B77-FFCD60028214}">
          <x14:formula1>
            <xm:f>Instructivo!$E$3:$E$9</xm:f>
          </x14:formula1>
          <xm:sqref>F17:F18</xm:sqref>
        </x14:dataValidation>
        <x14:dataValidation type="list" allowBlank="1" showInputMessage="1" showErrorMessage="1" xr:uid="{8F89AEBF-1FDA-1A4E-910A-284A10DB0D2E}">
          <x14:formula1>
            <xm:f>Datos!$P$30:$P$31</xm:f>
          </x14:formula1>
          <xm:sqref>AB17:AB18</xm:sqref>
        </x14:dataValidation>
        <x14:dataValidation type="list" allowBlank="1" showInputMessage="1" showErrorMessage="1" xr:uid="{6D22E121-8164-C347-A191-0418F706DF8D}">
          <x14:formula1>
            <xm:f>Datos!$P$34:$P$35</xm:f>
          </x14:formula1>
          <xm:sqref>AD17:AD18</xm:sqref>
        </x14:dataValidation>
        <x14:dataValidation type="list" allowBlank="1" showInputMessage="1" showErrorMessage="1" xr:uid="{D20BEA2D-F3C6-5D4C-B320-8ACC9390014B}">
          <x14:formula1>
            <xm:f>Datos!$P$38:$P$39</xm:f>
          </x14:formula1>
          <xm:sqref>AE17:AE18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Q26" sqref="Q26"/>
    </sheetView>
  </sheetViews>
  <sheetFormatPr defaultColWidth="11.42578125" defaultRowHeight="14.45"/>
  <cols>
    <col min="7" max="7" width="14.85546875" customWidth="1"/>
    <col min="10" max="10" width="33" customWidth="1"/>
    <col min="15" max="15" width="81.42578125" customWidth="1"/>
  </cols>
  <sheetData>
    <row r="3" spans="1:17">
      <c r="A3" s="10" t="s">
        <v>166</v>
      </c>
      <c r="D3" t="s">
        <v>167</v>
      </c>
      <c r="G3" t="s">
        <v>168</v>
      </c>
      <c r="J3" t="s">
        <v>169</v>
      </c>
      <c r="O3" t="s">
        <v>170</v>
      </c>
      <c r="P3" t="s">
        <v>168</v>
      </c>
    </row>
    <row r="4" spans="1:17">
      <c r="A4" t="s">
        <v>171</v>
      </c>
      <c r="D4" t="s">
        <v>172</v>
      </c>
      <c r="E4" s="9">
        <v>0.2</v>
      </c>
      <c r="G4" t="s">
        <v>173</v>
      </c>
      <c r="H4" s="9">
        <v>0.2</v>
      </c>
      <c r="J4" t="s">
        <v>174</v>
      </c>
      <c r="K4" t="s">
        <v>175</v>
      </c>
      <c r="O4" t="s">
        <v>176</v>
      </c>
      <c r="P4" s="3" t="s">
        <v>177</v>
      </c>
      <c r="Q4" s="12">
        <v>0.2</v>
      </c>
    </row>
    <row r="5" spans="1:17">
      <c r="A5" t="s">
        <v>73</v>
      </c>
      <c r="D5" t="s">
        <v>178</v>
      </c>
      <c r="E5" s="9">
        <v>0.4</v>
      </c>
      <c r="G5" t="s">
        <v>179</v>
      </c>
      <c r="H5" s="9">
        <v>0.4</v>
      </c>
      <c r="J5" t="s">
        <v>180</v>
      </c>
      <c r="K5" t="s">
        <v>175</v>
      </c>
      <c r="O5" s="11" t="s">
        <v>181</v>
      </c>
      <c r="P5" s="3" t="s">
        <v>182</v>
      </c>
      <c r="Q5" s="12">
        <v>0.4</v>
      </c>
    </row>
    <row r="6" spans="1:17">
      <c r="A6" t="s">
        <v>183</v>
      </c>
      <c r="D6" t="s">
        <v>184</v>
      </c>
      <c r="E6" s="9">
        <v>0.6</v>
      </c>
      <c r="G6" t="s">
        <v>185</v>
      </c>
      <c r="H6" s="9">
        <v>0.6</v>
      </c>
      <c r="J6" t="s">
        <v>186</v>
      </c>
      <c r="K6" t="s">
        <v>185</v>
      </c>
      <c r="O6" t="s">
        <v>187</v>
      </c>
      <c r="P6" s="3" t="s">
        <v>188</v>
      </c>
      <c r="Q6" s="12">
        <v>0.6</v>
      </c>
    </row>
    <row r="7" spans="1:17">
      <c r="D7" t="s">
        <v>189</v>
      </c>
      <c r="E7" s="9">
        <v>0.8</v>
      </c>
      <c r="G7" t="s">
        <v>190</v>
      </c>
      <c r="H7" s="9">
        <v>0.8</v>
      </c>
      <c r="J7" t="s">
        <v>191</v>
      </c>
      <c r="K7" t="s">
        <v>192</v>
      </c>
      <c r="O7" t="s">
        <v>193</v>
      </c>
      <c r="P7" s="3" t="s">
        <v>194</v>
      </c>
      <c r="Q7" s="12">
        <v>0.8</v>
      </c>
    </row>
    <row r="8" spans="1:17">
      <c r="D8" t="s">
        <v>195</v>
      </c>
      <c r="E8" s="9">
        <v>1</v>
      </c>
      <c r="G8" t="s">
        <v>196</v>
      </c>
      <c r="H8" s="9">
        <v>1</v>
      </c>
      <c r="J8" t="s">
        <v>197</v>
      </c>
      <c r="K8" t="s">
        <v>198</v>
      </c>
      <c r="O8" t="s">
        <v>199</v>
      </c>
      <c r="P8" s="3" t="s">
        <v>200</v>
      </c>
      <c r="Q8" s="12">
        <v>1</v>
      </c>
    </row>
    <row r="9" spans="1:17">
      <c r="J9" t="s">
        <v>201</v>
      </c>
      <c r="K9" t="s">
        <v>175</v>
      </c>
    </row>
    <row r="10" spans="1:17">
      <c r="J10" t="s">
        <v>202</v>
      </c>
      <c r="K10" t="s">
        <v>185</v>
      </c>
      <c r="O10" t="s">
        <v>203</v>
      </c>
    </row>
    <row r="11" spans="1:17">
      <c r="J11" t="s">
        <v>204</v>
      </c>
      <c r="K11" t="s">
        <v>185</v>
      </c>
      <c r="O11" t="s">
        <v>147</v>
      </c>
      <c r="P11" s="3" t="s">
        <v>177</v>
      </c>
      <c r="Q11" s="12">
        <v>0.2</v>
      </c>
    </row>
    <row r="12" spans="1:17" ht="30.75" customHeight="1">
      <c r="J12" t="s">
        <v>205</v>
      </c>
      <c r="K12" t="s">
        <v>192</v>
      </c>
      <c r="O12" s="11" t="s">
        <v>129</v>
      </c>
      <c r="P12" s="3" t="s">
        <v>182</v>
      </c>
      <c r="Q12" s="12">
        <v>0.4</v>
      </c>
    </row>
    <row r="13" spans="1:17" ht="28.9">
      <c r="J13" t="s">
        <v>206</v>
      </c>
      <c r="K13" t="s">
        <v>198</v>
      </c>
      <c r="O13" s="11" t="s">
        <v>77</v>
      </c>
      <c r="P13" s="3" t="s">
        <v>188</v>
      </c>
      <c r="Q13" s="12">
        <v>0.6</v>
      </c>
    </row>
    <row r="14" spans="1:17" ht="28.9">
      <c r="J14" t="s">
        <v>207</v>
      </c>
      <c r="K14" t="s">
        <v>185</v>
      </c>
      <c r="O14" s="11" t="s">
        <v>208</v>
      </c>
      <c r="P14" s="3" t="s">
        <v>194</v>
      </c>
      <c r="Q14" s="12">
        <v>0.8</v>
      </c>
    </row>
    <row r="15" spans="1:17" ht="28.9">
      <c r="J15" t="s">
        <v>209</v>
      </c>
      <c r="K15" t="s">
        <v>185</v>
      </c>
      <c r="O15" s="11" t="s">
        <v>210</v>
      </c>
      <c r="P15" s="3" t="s">
        <v>200</v>
      </c>
      <c r="Q15" s="12">
        <v>1</v>
      </c>
    </row>
    <row r="16" spans="1:17">
      <c r="J16" t="s">
        <v>211</v>
      </c>
      <c r="K16" t="s">
        <v>185</v>
      </c>
    </row>
    <row r="17" spans="10:17">
      <c r="J17" t="s">
        <v>212</v>
      </c>
      <c r="K17" t="s">
        <v>192</v>
      </c>
    </row>
    <row r="18" spans="10:17">
      <c r="J18" t="s">
        <v>213</v>
      </c>
      <c r="K18" t="s">
        <v>198</v>
      </c>
    </row>
    <row r="19" spans="10:17">
      <c r="J19" t="s">
        <v>214</v>
      </c>
      <c r="K19" t="s">
        <v>185</v>
      </c>
      <c r="P19" t="s">
        <v>215</v>
      </c>
    </row>
    <row r="20" spans="10:17">
      <c r="J20" t="s">
        <v>216</v>
      </c>
      <c r="K20" t="s">
        <v>185</v>
      </c>
      <c r="P20" t="s">
        <v>84</v>
      </c>
      <c r="Q20" s="9">
        <v>0.25</v>
      </c>
    </row>
    <row r="21" spans="10:17">
      <c r="J21" t="s">
        <v>217</v>
      </c>
      <c r="K21" t="s">
        <v>192</v>
      </c>
      <c r="P21" t="s">
        <v>218</v>
      </c>
      <c r="Q21" s="9">
        <v>0.15</v>
      </c>
    </row>
    <row r="22" spans="10:17">
      <c r="J22" t="s">
        <v>219</v>
      </c>
      <c r="K22" t="s">
        <v>192</v>
      </c>
      <c r="P22" t="s">
        <v>121</v>
      </c>
      <c r="Q22" s="9">
        <v>0.1</v>
      </c>
    </row>
    <row r="23" spans="10:17">
      <c r="J23" t="s">
        <v>220</v>
      </c>
      <c r="K23" t="s">
        <v>198</v>
      </c>
    </row>
    <row r="24" spans="10:17">
      <c r="J24" t="s">
        <v>221</v>
      </c>
      <c r="K24" t="s">
        <v>192</v>
      </c>
      <c r="P24" t="s">
        <v>222</v>
      </c>
    </row>
    <row r="25" spans="10:17">
      <c r="J25" t="s">
        <v>223</v>
      </c>
      <c r="K25" t="s">
        <v>192</v>
      </c>
      <c r="P25" t="s">
        <v>224</v>
      </c>
      <c r="Q25" s="9">
        <v>0.25</v>
      </c>
    </row>
    <row r="26" spans="10:17">
      <c r="J26" t="s">
        <v>225</v>
      </c>
      <c r="K26" t="s">
        <v>192</v>
      </c>
      <c r="P26" t="s">
        <v>85</v>
      </c>
      <c r="Q26" s="9">
        <v>0.15</v>
      </c>
    </row>
    <row r="27" spans="10:17">
      <c r="J27" t="s">
        <v>226</v>
      </c>
      <c r="K27" t="s">
        <v>192</v>
      </c>
    </row>
    <row r="28" spans="10:17">
      <c r="J28" t="s">
        <v>227</v>
      </c>
      <c r="K28" t="s">
        <v>198</v>
      </c>
    </row>
    <row r="29" spans="10:17">
      <c r="P29" t="s">
        <v>228</v>
      </c>
    </row>
    <row r="30" spans="10:17">
      <c r="P30" t="s">
        <v>86</v>
      </c>
    </row>
    <row r="31" spans="10:17">
      <c r="P31" t="s">
        <v>229</v>
      </c>
    </row>
    <row r="33" spans="16:16">
      <c r="P33" t="s">
        <v>230</v>
      </c>
    </row>
    <row r="34" spans="16:16">
      <c r="P34" t="s">
        <v>88</v>
      </c>
    </row>
    <row r="35" spans="16:16">
      <c r="P35" t="s">
        <v>231</v>
      </c>
    </row>
    <row r="37" spans="16:16">
      <c r="P37" t="s">
        <v>232</v>
      </c>
    </row>
    <row r="38" spans="16:16">
      <c r="P38" t="s">
        <v>89</v>
      </c>
    </row>
    <row r="39" spans="16:16">
      <c r="P39" t="s">
        <v>233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topLeftCell="B98" zoomScale="80" zoomScaleNormal="80" workbookViewId="0">
      <selection activeCell="E56" sqref="E56"/>
    </sheetView>
  </sheetViews>
  <sheetFormatPr defaultColWidth="11.42578125" defaultRowHeight="14.45"/>
  <cols>
    <col min="2" max="2" width="15" customWidth="1"/>
    <col min="3" max="3" width="17.42578125" bestFit="1" customWidth="1"/>
    <col min="4" max="4" width="29.42578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56" t="s">
        <v>234</v>
      </c>
      <c r="F2" s="56" t="s">
        <v>235</v>
      </c>
    </row>
    <row r="3" spans="1:12" ht="43.15">
      <c r="E3" s="55" t="s">
        <v>236</v>
      </c>
      <c r="F3" s="54" t="s">
        <v>237</v>
      </c>
    </row>
    <row r="4" spans="1:12" ht="43.15">
      <c r="E4" s="55" t="s">
        <v>238</v>
      </c>
      <c r="F4" s="54" t="s">
        <v>239</v>
      </c>
    </row>
    <row r="5" spans="1:12" ht="144">
      <c r="E5" s="55" t="s">
        <v>240</v>
      </c>
      <c r="F5" s="54" t="s">
        <v>241</v>
      </c>
    </row>
    <row r="6" spans="1:12" ht="43.15">
      <c r="E6" s="55" t="s">
        <v>242</v>
      </c>
      <c r="F6" s="54" t="s">
        <v>243</v>
      </c>
    </row>
    <row r="7" spans="1:12" ht="72">
      <c r="E7" s="55" t="s">
        <v>244</v>
      </c>
      <c r="F7" s="54" t="s">
        <v>245</v>
      </c>
    </row>
    <row r="8" spans="1:12" ht="57.6">
      <c r="E8" s="55" t="s">
        <v>246</v>
      </c>
      <c r="F8" s="54" t="s">
        <v>247</v>
      </c>
    </row>
    <row r="9" spans="1:12" ht="72">
      <c r="E9" s="55" t="s">
        <v>248</v>
      </c>
      <c r="F9" s="54" t="s">
        <v>249</v>
      </c>
    </row>
    <row r="11" spans="1:12">
      <c r="B11" s="263" t="s">
        <v>250</v>
      </c>
      <c r="C11" s="263"/>
      <c r="D11" s="263"/>
      <c r="E11" s="263"/>
      <c r="F11" s="263"/>
      <c r="G11" s="263"/>
      <c r="H11" s="263"/>
      <c r="I11" s="263"/>
      <c r="J11" s="263"/>
      <c r="K11" s="263"/>
      <c r="L11" s="263"/>
    </row>
    <row r="12" spans="1:12">
      <c r="B12" s="263"/>
      <c r="C12" s="263"/>
      <c r="D12" s="263"/>
      <c r="E12" s="263"/>
      <c r="F12" s="263"/>
      <c r="G12" s="263"/>
      <c r="H12" s="263"/>
      <c r="I12" s="263"/>
      <c r="J12" s="263"/>
      <c r="K12" s="263"/>
      <c r="L12" s="263"/>
    </row>
    <row r="13" spans="1:12" ht="23.45">
      <c r="B13" s="264" t="s">
        <v>251</v>
      </c>
      <c r="C13" s="264"/>
      <c r="D13" s="264"/>
      <c r="E13" s="264"/>
      <c r="F13" s="264"/>
      <c r="G13" s="264"/>
      <c r="H13" s="264"/>
      <c r="I13" s="264"/>
      <c r="J13" s="264"/>
      <c r="K13" s="264"/>
      <c r="L13" s="264"/>
    </row>
    <row r="15" spans="1:12" ht="28.9">
      <c r="A15" s="25" t="s">
        <v>252</v>
      </c>
      <c r="B15" s="26">
        <v>1</v>
      </c>
      <c r="C15" s="265" t="s">
        <v>253</v>
      </c>
      <c r="D15" s="266"/>
      <c r="E15" s="266"/>
      <c r="F15" s="266"/>
      <c r="G15" s="266"/>
      <c r="H15" s="266"/>
      <c r="I15" s="266"/>
      <c r="J15" s="266"/>
      <c r="K15" s="266"/>
      <c r="L15" s="266"/>
    </row>
    <row r="16" spans="1:12" ht="18.600000000000001" thickBot="1">
      <c r="C16" s="267"/>
      <c r="D16" s="268"/>
      <c r="E16" s="268"/>
      <c r="F16" s="268"/>
      <c r="G16" s="268"/>
      <c r="H16" s="268"/>
      <c r="I16" s="268"/>
      <c r="J16" s="268"/>
      <c r="K16" s="268"/>
      <c r="L16" s="268"/>
    </row>
    <row r="17" spans="1:12" ht="18.600000000000001" thickBot="1">
      <c r="B17" s="269" t="s">
        <v>254</v>
      </c>
      <c r="C17" s="270"/>
      <c r="D17" s="270"/>
      <c r="E17" s="270"/>
      <c r="F17" s="271"/>
      <c r="G17" s="27"/>
      <c r="H17" s="269" t="s">
        <v>255</v>
      </c>
      <c r="I17" s="272"/>
      <c r="J17" s="272"/>
      <c r="K17" s="272"/>
      <c r="L17" s="273"/>
    </row>
    <row r="18" spans="1:12" ht="23.45">
      <c r="B18" s="28" t="s">
        <v>256</v>
      </c>
      <c r="C18" s="274" t="s">
        <v>56</v>
      </c>
      <c r="D18" s="275"/>
      <c r="E18" s="275"/>
      <c r="F18" s="276"/>
      <c r="G18" s="27"/>
      <c r="H18" s="28" t="s">
        <v>256</v>
      </c>
      <c r="I18" s="277" t="s">
        <v>56</v>
      </c>
      <c r="J18" s="277"/>
      <c r="K18" s="277"/>
      <c r="L18" s="278"/>
    </row>
    <row r="19" spans="1:12" ht="18">
      <c r="B19" s="29">
        <v>100</v>
      </c>
      <c r="C19" s="30" t="s">
        <v>195</v>
      </c>
      <c r="D19" s="279" t="s">
        <v>257</v>
      </c>
      <c r="E19" s="280"/>
      <c r="F19" s="281"/>
      <c r="G19" s="31"/>
      <c r="H19" s="29">
        <v>100</v>
      </c>
      <c r="I19" s="30" t="s">
        <v>258</v>
      </c>
      <c r="J19" s="279" t="s">
        <v>259</v>
      </c>
      <c r="K19" s="280"/>
      <c r="L19" s="281"/>
    </row>
    <row r="20" spans="1:12" ht="18">
      <c r="B20" s="29">
        <v>80</v>
      </c>
      <c r="C20" s="32" t="s">
        <v>189</v>
      </c>
      <c r="D20" s="282" t="s">
        <v>260</v>
      </c>
      <c r="E20" s="283"/>
      <c r="F20" s="284"/>
      <c r="G20" s="31"/>
      <c r="H20" s="29">
        <v>80</v>
      </c>
      <c r="I20" s="32" t="s">
        <v>261</v>
      </c>
      <c r="J20" s="282" t="s">
        <v>262</v>
      </c>
      <c r="K20" s="283"/>
      <c r="L20" s="284"/>
    </row>
    <row r="21" spans="1:12" ht="18">
      <c r="B21" s="29">
        <v>60</v>
      </c>
      <c r="C21" s="33" t="s">
        <v>184</v>
      </c>
      <c r="D21" s="282" t="s">
        <v>263</v>
      </c>
      <c r="E21" s="283"/>
      <c r="F21" s="284"/>
      <c r="G21" s="31"/>
      <c r="H21" s="29">
        <v>60</v>
      </c>
      <c r="I21" s="33" t="s">
        <v>264</v>
      </c>
      <c r="J21" s="282" t="s">
        <v>265</v>
      </c>
      <c r="K21" s="283"/>
      <c r="L21" s="284"/>
    </row>
    <row r="22" spans="1:12" ht="18">
      <c r="B22" s="29">
        <v>40</v>
      </c>
      <c r="C22" s="34" t="s">
        <v>178</v>
      </c>
      <c r="D22" s="282" t="s">
        <v>266</v>
      </c>
      <c r="E22" s="283"/>
      <c r="F22" s="284"/>
      <c r="G22" s="31"/>
      <c r="H22" s="29">
        <v>40</v>
      </c>
      <c r="I22" s="34" t="s">
        <v>267</v>
      </c>
      <c r="J22" s="282" t="s">
        <v>268</v>
      </c>
      <c r="K22" s="283"/>
      <c r="L22" s="284"/>
    </row>
    <row r="23" spans="1:12" ht="18.600000000000001" thickBot="1">
      <c r="B23" s="35">
        <v>20</v>
      </c>
      <c r="C23" s="36" t="s">
        <v>172</v>
      </c>
      <c r="D23" s="286" t="s">
        <v>269</v>
      </c>
      <c r="E23" s="287"/>
      <c r="F23" s="288"/>
      <c r="G23" s="31"/>
      <c r="H23" s="35">
        <v>20</v>
      </c>
      <c r="I23" s="36" t="s">
        <v>270</v>
      </c>
      <c r="J23" s="286" t="s">
        <v>271</v>
      </c>
      <c r="K23" s="287"/>
      <c r="L23" s="288"/>
    </row>
    <row r="24" spans="1:12">
      <c r="B24" s="27" t="s">
        <v>272</v>
      </c>
      <c r="C24" s="27"/>
      <c r="D24" s="27"/>
      <c r="E24" s="27"/>
      <c r="F24" s="27"/>
      <c r="G24" s="27"/>
      <c r="H24" s="27" t="s">
        <v>272</v>
      </c>
      <c r="I24" s="27"/>
      <c r="J24" s="27"/>
      <c r="K24" s="27"/>
      <c r="L24" s="27"/>
    </row>
    <row r="27" spans="1:12" ht="28.9">
      <c r="A27" s="25" t="s">
        <v>252</v>
      </c>
      <c r="B27" s="26">
        <v>2</v>
      </c>
      <c r="C27" s="265" t="s">
        <v>168</v>
      </c>
      <c r="D27" s="266"/>
      <c r="E27" s="266"/>
      <c r="F27" s="266"/>
      <c r="G27" s="266"/>
      <c r="H27" s="266"/>
      <c r="I27" s="266"/>
      <c r="J27" s="266"/>
      <c r="K27" s="266"/>
      <c r="L27" s="266"/>
    </row>
    <row r="28" spans="1:12">
      <c r="B28" s="27"/>
      <c r="C28" s="27"/>
      <c r="D28" s="27"/>
      <c r="E28" s="27"/>
      <c r="F28" s="27"/>
      <c r="G28" s="27"/>
      <c r="H28" s="27"/>
      <c r="I28" s="27"/>
      <c r="J28" s="27"/>
      <c r="K28" s="37"/>
      <c r="L28" s="37"/>
    </row>
    <row r="29" spans="1:12" ht="18">
      <c r="B29" s="289" t="s">
        <v>273</v>
      </c>
      <c r="C29" s="290"/>
      <c r="D29" s="290"/>
      <c r="E29" s="290"/>
      <c r="F29" s="290"/>
      <c r="G29" s="290"/>
      <c r="H29" s="290"/>
      <c r="I29" s="290"/>
      <c r="J29" s="290"/>
      <c r="K29" s="291"/>
      <c r="L29" s="37"/>
    </row>
    <row r="30" spans="1:12" ht="17.45">
      <c r="B30" s="292" t="s">
        <v>274</v>
      </c>
      <c r="C30" s="292"/>
      <c r="D30" s="292" t="s">
        <v>275</v>
      </c>
      <c r="E30" s="292"/>
      <c r="F30" s="292" t="s">
        <v>73</v>
      </c>
      <c r="G30" s="292"/>
      <c r="H30" s="292"/>
      <c r="I30" s="292"/>
      <c r="J30" s="292"/>
      <c r="K30" s="292"/>
    </row>
    <row r="31" spans="1:12" ht="18">
      <c r="B31" s="38">
        <v>100</v>
      </c>
      <c r="C31" s="39" t="s">
        <v>200</v>
      </c>
      <c r="D31" s="285" t="s">
        <v>276</v>
      </c>
      <c r="E31" s="285"/>
      <c r="F31" s="285" t="s">
        <v>210</v>
      </c>
      <c r="G31" s="285"/>
      <c r="H31" s="285"/>
      <c r="I31" s="285"/>
      <c r="J31" s="285"/>
      <c r="K31" s="285"/>
    </row>
    <row r="32" spans="1:12" ht="18">
      <c r="B32" s="38">
        <v>80</v>
      </c>
      <c r="C32" s="40" t="s">
        <v>194</v>
      </c>
      <c r="D32" s="285" t="s">
        <v>277</v>
      </c>
      <c r="E32" s="285"/>
      <c r="F32" s="285" t="s">
        <v>278</v>
      </c>
      <c r="G32" s="285"/>
      <c r="H32" s="285"/>
      <c r="I32" s="285"/>
      <c r="J32" s="285"/>
      <c r="K32" s="285"/>
    </row>
    <row r="33" spans="1:26" ht="18">
      <c r="B33" s="38">
        <v>60</v>
      </c>
      <c r="C33" s="41" t="s">
        <v>188</v>
      </c>
      <c r="D33" s="285" t="s">
        <v>279</v>
      </c>
      <c r="E33" s="285"/>
      <c r="F33" s="285" t="s">
        <v>280</v>
      </c>
      <c r="G33" s="285"/>
      <c r="H33" s="285"/>
      <c r="I33" s="285"/>
      <c r="J33" s="285"/>
      <c r="K33" s="285"/>
    </row>
    <row r="34" spans="1:26" ht="18">
      <c r="B34" s="38">
        <v>40</v>
      </c>
      <c r="C34" s="42" t="s">
        <v>182</v>
      </c>
      <c r="D34" s="285" t="s">
        <v>281</v>
      </c>
      <c r="E34" s="285"/>
      <c r="F34" s="285" t="s">
        <v>282</v>
      </c>
      <c r="G34" s="285"/>
      <c r="H34" s="285"/>
      <c r="I34" s="285"/>
      <c r="J34" s="285"/>
      <c r="K34" s="285"/>
    </row>
    <row r="35" spans="1:26" ht="18">
      <c r="B35" s="38">
        <v>20</v>
      </c>
      <c r="C35" s="43" t="s">
        <v>177</v>
      </c>
      <c r="D35" s="285" t="s">
        <v>283</v>
      </c>
      <c r="E35" s="285"/>
      <c r="F35" s="285" t="s">
        <v>147</v>
      </c>
      <c r="G35" s="285"/>
      <c r="H35" s="285"/>
      <c r="I35" s="285"/>
      <c r="J35" s="285"/>
      <c r="K35" s="285"/>
    </row>
    <row r="38" spans="1:26" ht="28.9">
      <c r="A38" s="25" t="s">
        <v>252</v>
      </c>
      <c r="B38" s="26"/>
      <c r="C38" s="267" t="s">
        <v>284</v>
      </c>
      <c r="D38" s="268"/>
      <c r="E38" s="268"/>
      <c r="F38" s="268"/>
      <c r="G38" s="268"/>
      <c r="H38" s="268"/>
      <c r="I38" s="268"/>
      <c r="J38" s="268"/>
      <c r="K38" s="268"/>
      <c r="L38" s="268"/>
      <c r="X38" s="5"/>
      <c r="Y38" s="44"/>
    </row>
    <row r="39" spans="1:26">
      <c r="X39" s="5"/>
      <c r="Y39" s="44"/>
    </row>
    <row r="40" spans="1:26" ht="151.15" thickBot="1">
      <c r="B40" s="45" t="s">
        <v>285</v>
      </c>
      <c r="C40" s="46" t="s">
        <v>286</v>
      </c>
      <c r="D40" s="46" t="s">
        <v>287</v>
      </c>
      <c r="E40" s="45" t="s">
        <v>288</v>
      </c>
      <c r="F40" s="45" t="s">
        <v>289</v>
      </c>
      <c r="G40" s="45" t="s">
        <v>290</v>
      </c>
      <c r="H40" s="45" t="s">
        <v>291</v>
      </c>
      <c r="I40" s="45" t="s">
        <v>292</v>
      </c>
      <c r="J40" s="45" t="s">
        <v>293</v>
      </c>
      <c r="K40" s="45" t="s">
        <v>294</v>
      </c>
      <c r="L40" s="45" t="s">
        <v>295</v>
      </c>
      <c r="M40" s="45" t="s">
        <v>296</v>
      </c>
      <c r="N40" s="45" t="s">
        <v>297</v>
      </c>
      <c r="O40" s="45" t="s">
        <v>298</v>
      </c>
      <c r="P40" s="45" t="s">
        <v>299</v>
      </c>
      <c r="Q40" s="45" t="s">
        <v>300</v>
      </c>
      <c r="R40" s="45" t="s">
        <v>301</v>
      </c>
      <c r="S40" s="45" t="s">
        <v>302</v>
      </c>
      <c r="T40" s="45" t="s">
        <v>303</v>
      </c>
      <c r="U40" s="45" t="s">
        <v>304</v>
      </c>
      <c r="V40" s="45" t="s">
        <v>305</v>
      </c>
      <c r="W40" s="45" t="s">
        <v>306</v>
      </c>
      <c r="X40" s="47" t="s">
        <v>307</v>
      </c>
      <c r="Y40" s="48" t="s">
        <v>308</v>
      </c>
      <c r="Z40" s="48" t="s">
        <v>308</v>
      </c>
    </row>
    <row r="41" spans="1:26" ht="15">
      <c r="B41" s="49"/>
      <c r="C41" s="50"/>
      <c r="D41" s="50"/>
      <c r="E41" s="49"/>
      <c r="F41" s="49"/>
      <c r="G41" s="49"/>
      <c r="H41" s="49"/>
      <c r="I41" s="49"/>
      <c r="J41" s="49"/>
      <c r="K41" s="49"/>
      <c r="L41" s="49"/>
      <c r="M41" s="49"/>
      <c r="N41" s="49"/>
      <c r="O41" s="49"/>
      <c r="P41" s="49"/>
      <c r="Q41" s="49"/>
      <c r="R41" s="49"/>
      <c r="S41" s="49"/>
      <c r="T41" s="49"/>
      <c r="U41" s="49"/>
      <c r="V41" s="49"/>
      <c r="W41" s="49"/>
      <c r="X41" s="51">
        <f>COUNTIF(E41:W41,"SI")</f>
        <v>0</v>
      </c>
      <c r="Y41" s="52" t="str">
        <f>IF(OR(T41="SI",X41&gt;11),"100",IF(X41&gt;5,"80",IF(X41&gt;0,"60","")))</f>
        <v/>
      </c>
      <c r="Z41" s="53" t="str">
        <f>IF(OR(T41="SI",X41&gt;11),"CATASTRÓFICO",IF(X41&gt;5,"MAYOR",IF(X41&gt;0,"MODERADO","")))</f>
        <v/>
      </c>
    </row>
    <row r="45" spans="1:26" ht="23.45">
      <c r="A45" s="293" t="s">
        <v>309</v>
      </c>
      <c r="B45" s="293"/>
      <c r="C45" s="293"/>
      <c r="D45" s="293"/>
      <c r="E45" s="293"/>
      <c r="F45" s="293"/>
      <c r="G45" s="293"/>
      <c r="H45" s="293"/>
      <c r="I45" s="293"/>
      <c r="J45" s="293"/>
    </row>
    <row r="46" spans="1:26">
      <c r="C46" s="10"/>
      <c r="D46" s="5"/>
      <c r="E46" s="5"/>
      <c r="F46" s="5"/>
      <c r="G46" s="5"/>
      <c r="H46" s="5"/>
    </row>
    <row r="47" spans="1:26" ht="15.6">
      <c r="B47" s="300" t="s">
        <v>253</v>
      </c>
      <c r="C47" s="66" t="s">
        <v>195</v>
      </c>
      <c r="D47" s="69"/>
      <c r="E47" s="80"/>
      <c r="F47" s="70"/>
      <c r="G47" s="80"/>
      <c r="H47" s="71"/>
      <c r="J47" s="296" t="s">
        <v>310</v>
      </c>
    </row>
    <row r="48" spans="1:26" ht="15.6">
      <c r="B48" s="300"/>
      <c r="C48" s="67">
        <v>1</v>
      </c>
      <c r="D48" s="72"/>
      <c r="E48" s="81"/>
      <c r="F48" s="65"/>
      <c r="G48" s="81"/>
      <c r="H48" s="73"/>
      <c r="J48" s="297"/>
    </row>
    <row r="49" spans="2:10" ht="15.6">
      <c r="B49" s="300"/>
      <c r="C49" s="66" t="s">
        <v>189</v>
      </c>
      <c r="D49" s="86"/>
      <c r="E49" s="87"/>
      <c r="F49" s="70"/>
      <c r="G49" s="80"/>
      <c r="H49" s="71"/>
      <c r="J49" s="301" t="s">
        <v>198</v>
      </c>
    </row>
    <row r="50" spans="2:10" ht="15.6">
      <c r="B50" s="300"/>
      <c r="C50" s="67">
        <v>0.8</v>
      </c>
      <c r="D50" s="88"/>
      <c r="E50" s="89"/>
      <c r="F50" s="78"/>
      <c r="G50" s="85"/>
      <c r="H50" s="79"/>
      <c r="J50" s="302"/>
    </row>
    <row r="51" spans="2:10" ht="15.6">
      <c r="B51" s="300"/>
      <c r="C51" s="66" t="s">
        <v>184</v>
      </c>
      <c r="D51" s="74"/>
      <c r="E51" s="82"/>
      <c r="F51" s="64"/>
      <c r="G51" s="81"/>
      <c r="H51" s="73"/>
      <c r="J51" s="303" t="s">
        <v>192</v>
      </c>
    </row>
    <row r="52" spans="2:10" ht="15.6">
      <c r="B52" s="300"/>
      <c r="C52" s="67">
        <v>0.6</v>
      </c>
      <c r="D52" s="74"/>
      <c r="E52" s="82"/>
      <c r="F52" s="64"/>
      <c r="G52" s="81"/>
      <c r="H52" s="73"/>
      <c r="J52" s="304"/>
    </row>
    <row r="53" spans="2:10" ht="15.6">
      <c r="B53" s="300"/>
      <c r="C53" s="66" t="s">
        <v>178</v>
      </c>
      <c r="D53" s="90"/>
      <c r="E53" s="87"/>
      <c r="F53" s="91"/>
      <c r="G53" s="80"/>
      <c r="H53" s="71"/>
      <c r="J53" s="305" t="s">
        <v>185</v>
      </c>
    </row>
    <row r="54" spans="2:10" ht="15.6">
      <c r="B54" s="300"/>
      <c r="C54" s="67">
        <v>0.4</v>
      </c>
      <c r="D54" s="76"/>
      <c r="E54" s="89"/>
      <c r="F54" s="77"/>
      <c r="G54" s="85"/>
      <c r="H54" s="79"/>
      <c r="J54" s="306"/>
    </row>
    <row r="55" spans="2:10" ht="15.6">
      <c r="B55" s="300"/>
      <c r="C55" s="68" t="s">
        <v>172</v>
      </c>
      <c r="D55" s="75"/>
      <c r="E55" s="83"/>
      <c r="F55" s="64"/>
      <c r="G55" s="81"/>
      <c r="H55" s="73"/>
      <c r="J55" s="294" t="s">
        <v>175</v>
      </c>
    </row>
    <row r="56" spans="2:10" ht="15.6">
      <c r="B56" s="300"/>
      <c r="C56" s="67">
        <v>0.2</v>
      </c>
      <c r="D56" s="76"/>
      <c r="E56" s="84"/>
      <c r="F56" s="77"/>
      <c r="G56" s="85"/>
      <c r="H56" s="79"/>
      <c r="J56" s="295"/>
    </row>
    <row r="57" spans="2:10" ht="17.45">
      <c r="D57" s="57" t="s">
        <v>177</v>
      </c>
      <c r="E57" s="61" t="s">
        <v>182</v>
      </c>
      <c r="F57" s="61" t="s">
        <v>188</v>
      </c>
      <c r="G57" s="63" t="s">
        <v>194</v>
      </c>
      <c r="H57" s="58" t="s">
        <v>200</v>
      </c>
    </row>
    <row r="58" spans="2:10">
      <c r="D58" s="59">
        <v>0.2</v>
      </c>
      <c r="E58" s="62">
        <v>0.4</v>
      </c>
      <c r="F58" s="62">
        <v>0.6</v>
      </c>
      <c r="G58" s="62">
        <v>0.8</v>
      </c>
      <c r="H58" s="60">
        <v>1</v>
      </c>
    </row>
    <row r="59" spans="2:10" ht="23.45">
      <c r="D59" s="307" t="s">
        <v>168</v>
      </c>
      <c r="E59" s="307"/>
      <c r="F59" s="307"/>
      <c r="G59" s="307"/>
      <c r="H59" s="307"/>
    </row>
    <row r="63" spans="2:10">
      <c r="D63" s="298" t="s">
        <v>311</v>
      </c>
      <c r="E63" s="298"/>
      <c r="F63" s="298"/>
    </row>
    <row r="64" spans="2:10">
      <c r="D64" s="94" t="s">
        <v>312</v>
      </c>
      <c r="E64" s="94" t="s">
        <v>313</v>
      </c>
      <c r="F64" s="94" t="s">
        <v>314</v>
      </c>
    </row>
    <row r="65" spans="4:6" ht="86.45">
      <c r="D65" s="93" t="s">
        <v>315</v>
      </c>
      <c r="E65" s="54" t="s">
        <v>316</v>
      </c>
      <c r="F65" s="54" t="s">
        <v>317</v>
      </c>
    </row>
    <row r="66" spans="4:6" ht="57.6">
      <c r="D66" s="93" t="s">
        <v>318</v>
      </c>
      <c r="E66" s="54" t="s">
        <v>319</v>
      </c>
      <c r="F66" s="93" t="s">
        <v>320</v>
      </c>
    </row>
    <row r="67" spans="4:6" ht="57.6">
      <c r="D67" s="93" t="s">
        <v>321</v>
      </c>
      <c r="E67" s="93" t="s">
        <v>322</v>
      </c>
      <c r="F67" s="93" t="s">
        <v>323</v>
      </c>
    </row>
    <row r="69" spans="4:6" ht="30" customHeight="1">
      <c r="D69" s="55" t="s">
        <v>324</v>
      </c>
      <c r="E69" s="299" t="s">
        <v>325</v>
      </c>
      <c r="F69" s="299"/>
    </row>
    <row r="70" spans="4:6" ht="30" customHeight="1">
      <c r="D70" s="55" t="s">
        <v>326</v>
      </c>
      <c r="E70" s="299" t="s">
        <v>327</v>
      </c>
      <c r="F70" s="299"/>
    </row>
    <row r="73" spans="4:6">
      <c r="E73" s="95" t="s">
        <v>310</v>
      </c>
      <c r="F73" s="95" t="s">
        <v>328</v>
      </c>
    </row>
    <row r="74" spans="4:6" ht="28.9">
      <c r="E74" s="96" t="s">
        <v>329</v>
      </c>
      <c r="F74" s="97" t="s">
        <v>330</v>
      </c>
    </row>
    <row r="75" spans="4:6" ht="28.9">
      <c r="E75" s="98" t="s">
        <v>331</v>
      </c>
      <c r="F75" s="97" t="s">
        <v>332</v>
      </c>
    </row>
    <row r="76" spans="4:6" ht="28.9">
      <c r="E76" s="99" t="s">
        <v>189</v>
      </c>
      <c r="F76" s="97" t="s">
        <v>332</v>
      </c>
    </row>
    <row r="77" spans="4:6" ht="28.9">
      <c r="E77" s="100" t="s">
        <v>333</v>
      </c>
      <c r="F77" s="97" t="s">
        <v>332</v>
      </c>
    </row>
  </sheetData>
  <mergeCells count="45">
    <mergeCell ref="D63:F63"/>
    <mergeCell ref="E69:F69"/>
    <mergeCell ref="E70:F70"/>
    <mergeCell ref="B47:B56"/>
    <mergeCell ref="J49:J50"/>
    <mergeCell ref="J51:J52"/>
    <mergeCell ref="J53:J54"/>
    <mergeCell ref="D59:H59"/>
    <mergeCell ref="A45:J45"/>
    <mergeCell ref="J55:J56"/>
    <mergeCell ref="J47:J48"/>
    <mergeCell ref="D35:E35"/>
    <mergeCell ref="F35:K35"/>
    <mergeCell ref="C38:L38"/>
    <mergeCell ref="D32:E32"/>
    <mergeCell ref="F32:K32"/>
    <mergeCell ref="D33:E33"/>
    <mergeCell ref="F33:K33"/>
    <mergeCell ref="D34:E34"/>
    <mergeCell ref="F34:K34"/>
    <mergeCell ref="D31:E31"/>
    <mergeCell ref="F31:K31"/>
    <mergeCell ref="D21:F21"/>
    <mergeCell ref="J21:L21"/>
    <mergeCell ref="D22:F22"/>
    <mergeCell ref="J22:L22"/>
    <mergeCell ref="D23:F23"/>
    <mergeCell ref="J23:L23"/>
    <mergeCell ref="C27:L27"/>
    <mergeCell ref="B29:K29"/>
    <mergeCell ref="B30:C30"/>
    <mergeCell ref="D30:E30"/>
    <mergeCell ref="F30:K30"/>
    <mergeCell ref="C18:F18"/>
    <mergeCell ref="I18:L18"/>
    <mergeCell ref="D19:F19"/>
    <mergeCell ref="J19:L19"/>
    <mergeCell ref="D20:F20"/>
    <mergeCell ref="J20:L20"/>
    <mergeCell ref="B11:L12"/>
    <mergeCell ref="B13:L13"/>
    <mergeCell ref="C15:L15"/>
    <mergeCell ref="C16:L16"/>
    <mergeCell ref="B17:F17"/>
    <mergeCell ref="H17:L17"/>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Props1.xml><?xml version="1.0" encoding="utf-8"?>
<ds:datastoreItem xmlns:ds="http://schemas.openxmlformats.org/officeDocument/2006/customXml" ds:itemID="{8F4B51BE-A95C-4882-99ED-5A507A0A03D1}"/>
</file>

<file path=customXml/itemProps2.xml><?xml version="1.0" encoding="utf-8"?>
<ds:datastoreItem xmlns:ds="http://schemas.openxmlformats.org/officeDocument/2006/customXml" ds:itemID="{B6469160-3667-418C-BCDA-BA2F34A072A7}"/>
</file>

<file path=customXml/itemProps3.xml><?xml version="1.0" encoding="utf-8"?>
<ds:datastoreItem xmlns:ds="http://schemas.openxmlformats.org/officeDocument/2006/customXml" ds:itemID="{A168E1FF-41B3-49C0-81B2-2BD906D802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Willington Granados Herrera</cp:lastModifiedBy>
  <cp:revision/>
  <dcterms:created xsi:type="dcterms:W3CDTF">2021-05-10T15:52:34Z</dcterms:created>
  <dcterms:modified xsi:type="dcterms:W3CDTF">2026-05-21T16:29:08Z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ies>
</file>