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10"/>
  <workbookPr defaultThemeVersion="166925"/>
  <mc:AlternateContent xmlns:mc="http://schemas.openxmlformats.org/markup-compatibility/2006">
    <mc:Choice Requires="x15">
      <x15ac:absPath xmlns:x15ac="http://schemas.microsoft.com/office/spreadsheetml/2010/11/ac" url="https://idipronbgta.sharepoint.com/sites/MapadeRiesgosIDIPRON/Documentos compartidos/Riesgos 2026/Mapas de Riesgos de Gestión/Primer Seguimiento/Direccionamiento Estrategicos/"/>
    </mc:Choice>
  </mc:AlternateContent>
  <xr:revisionPtr revIDLastSave="85" documentId="13_ncr:1_{BAA4F022-E8A3-4089-A77E-6C800726444F}" xr6:coauthVersionLast="47" xr6:coauthVersionMax="47" xr10:uidLastSave="{21CF5887-7A01-4FA3-817E-81ED68D48977}"/>
  <bookViews>
    <workbookView xWindow="-108" yWindow="-108" windowWidth="23256" windowHeight="12456" tabRatio="779" firstSheet="1" activeTab="1" xr2:uid="{E9951750-6718-4E65-99C4-7D8C6E70D595}"/>
  </bookViews>
  <sheets>
    <sheet name="CONTROL DE CAMBIOS" sheetId="8" r:id="rId1"/>
    <sheet name="Riesgos Gestión #1" sheetId="7" r:id="rId2"/>
    <sheet name="Datos" sheetId="5" r:id="rId3"/>
    <sheet name="Instructivo" sheetId="4" r:id="rId4"/>
  </sheets>
  <definedNames>
    <definedName name="_xlnm.Print_Area" localSheetId="1">'Riesgos Gestión #1'!$A$1:$BB$23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20" i="7" l="1"/>
  <c r="AJ20" i="7" s="1"/>
  <c r="AK17" i="7"/>
  <c r="AJ17" i="7" s="1"/>
  <c r="AI17" i="7"/>
  <c r="AG18" i="7" s="1"/>
  <c r="AG17" i="7"/>
  <c r="AH17" i="7" s="1"/>
  <c r="AL17" i="7" s="1"/>
  <c r="AI18" i="7" l="1"/>
  <c r="AG19" i="7" s="1"/>
  <c r="AH18" i="7"/>
  <c r="AK18" i="7"/>
  <c r="AK21" i="7"/>
  <c r="AJ21" i="7" s="1"/>
  <c r="AH19" i="7" l="1"/>
  <c r="AI19" i="7"/>
  <c r="AG20" i="7" s="1"/>
  <c r="AJ18" i="7"/>
  <c r="AL18" i="7" s="1"/>
  <c r="AK19" i="7"/>
  <c r="AJ19" i="7" s="1"/>
  <c r="AL19" i="7" l="1"/>
  <c r="AI20" i="7"/>
  <c r="AG21" i="7" s="1"/>
  <c r="AH20" i="7"/>
  <c r="AL20" i="7" s="1"/>
  <c r="AI21" i="7" l="1"/>
  <c r="AH21" i="7"/>
  <c r="AL21" i="7" s="1"/>
  <c r="X20" i="7" l="1"/>
  <c r="AA20" i="7"/>
  <c r="AF20" i="7"/>
  <c r="X21" i="7"/>
  <c r="AA21" i="7"/>
  <c r="AF21" i="7"/>
  <c r="AF19" i="7" l="1"/>
  <c r="AF18" i="7"/>
  <c r="AF17" i="7"/>
  <c r="X19" i="7" l="1"/>
  <c r="AA19" i="7"/>
  <c r="AA18" i="7" l="1"/>
  <c r="X18" i="7"/>
  <c r="AA17" i="7"/>
  <c r="K17" i="7" l="1"/>
  <c r="L17" i="7" s="1"/>
  <c r="M17" i="7" s="1"/>
  <c r="X17" i="7"/>
  <c r="H17" i="7"/>
  <c r="I17" i="7" s="1"/>
  <c r="X41" i="4"/>
  <c r="Z41" i="4" s="1"/>
  <c r="N17" i="7" l="1"/>
  <c r="O17" i="7" s="1"/>
  <c r="Y41" i="4"/>
  <c r="AM17" i="7" l="1"/>
  <c r="AM18" i="7" l="1"/>
  <c r="AM19" i="7" l="1"/>
  <c r="AM20" i="7" l="1"/>
  <c r="AM21" i="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57300</author>
  </authors>
  <commentList>
    <comment ref="AN16" authorId="0" shapeId="0" xr:uid="{70592962-8BE6-405E-9875-9B5CFF2629E5}">
      <text>
        <r>
          <rPr>
            <b/>
            <sz val="9"/>
            <color rgb="FF000000"/>
            <rFont val="Tahoma"/>
            <family val="2"/>
          </rPr>
          <t xml:space="preserve">ACEPTAR EL RIESGO
</t>
        </r>
        <r>
          <rPr>
            <b/>
            <sz val="9"/>
            <color rgb="FF000000"/>
            <rFont val="Tahoma"/>
            <family val="2"/>
          </rPr>
          <t xml:space="preserve">REDUCIR EL RIESGO
</t>
        </r>
        <r>
          <rPr>
            <b/>
            <sz val="9"/>
            <color rgb="FF000000"/>
            <rFont val="Tahoma"/>
            <family val="2"/>
          </rPr>
          <t>EVITAR EL RIESGO</t>
        </r>
      </text>
    </comment>
  </commentList>
</comments>
</file>

<file path=xl/sharedStrings.xml><?xml version="1.0" encoding="utf-8"?>
<sst xmlns="http://schemas.openxmlformats.org/spreadsheetml/2006/main" count="400" uniqueCount="293">
  <si>
    <t>CONTROL DE CAMBIOS</t>
  </si>
  <si>
    <t>A continuación se presentan los cambios realizados de los riesgos en el p roceso</t>
  </si>
  <si>
    <t xml:space="preserve">FECHA </t>
  </si>
  <si>
    <t>CAMBIO REALIZADO</t>
  </si>
  <si>
    <t>Se revisan el riesgo y los controles, y se encuentran vigentes, no requiere actualización</t>
  </si>
  <si>
    <t>Se podrán incluir más filas de acuerdo a la cambios realizados</t>
  </si>
  <si>
    <t xml:space="preserve">DIRECCIONAMIENTO ESTRATÉGICO </t>
  </si>
  <si>
    <t>CÓDIGO</t>
  </si>
  <si>
    <t>E-DES-FT-015</t>
  </si>
  <si>
    <t>VERSIÓN</t>
  </si>
  <si>
    <t>12</t>
  </si>
  <si>
    <t>MAPA DE RIESGOS DE GESTIÓN Y RIESGOS FISCALES</t>
  </si>
  <si>
    <t>PÁGINA</t>
  </si>
  <si>
    <t>1 DE 1</t>
  </si>
  <si>
    <t>VIGENTE DESDE</t>
  </si>
  <si>
    <t>Proceso</t>
  </si>
  <si>
    <t>DIRECCIONAMIENTO ESTRATÉGICO</t>
  </si>
  <si>
    <t>Objetivo del Proceso</t>
  </si>
  <si>
    <t>Definir los lineamientos y estrategias que orienten la gestión del IDIPRON, mediante la formulación, despliegue y seguimiento de la plataforma estratégica a través de modelos de gestión, planes, programas y proyectos que permitan el cumplimiento de los objetivos institucionales, sectoriales y metas de gobierno.</t>
  </si>
  <si>
    <t>Alcance</t>
  </si>
  <si>
    <t>Inicia con la formulación de la plataforma estratégica de la Entidad, su seguimiento, evaluación y finaliza con la elaboración de planes para el mejoramiento de la gestión institucional</t>
  </si>
  <si>
    <t>IDENTIFICACIÓN DEL RIESGO</t>
  </si>
  <si>
    <t>VALORACIÓN DEL RIESGO</t>
  </si>
  <si>
    <t>GESTIÓN DEL RIESGO</t>
  </si>
  <si>
    <t xml:space="preserve">MONITOREO </t>
  </si>
  <si>
    <t>SEGUIMIENTO Y EVALUACIÓN</t>
  </si>
  <si>
    <t>Atributos de eficiencia</t>
  </si>
  <si>
    <t>Atributos informativos</t>
  </si>
  <si>
    <t>No. De Riesgo</t>
  </si>
  <si>
    <t>Impacto</t>
  </si>
  <si>
    <t>Causa Inmediata</t>
  </si>
  <si>
    <t>Causa Raíz</t>
  </si>
  <si>
    <t>Descripción del Riesgo</t>
  </si>
  <si>
    <t>Clasificación Riesgo</t>
  </si>
  <si>
    <t>Frecuencia con la que se realiza la actividad</t>
  </si>
  <si>
    <t>Probabilidad 
Inherente</t>
  </si>
  <si>
    <t>%</t>
  </si>
  <si>
    <t>Criterios de Impacto</t>
  </si>
  <si>
    <t>Observación de Impacto</t>
  </si>
  <si>
    <t>Impacto
 Inherente</t>
  </si>
  <si>
    <t>Zona de riesgo</t>
  </si>
  <si>
    <t>Zona de riesgo
inherente</t>
  </si>
  <si>
    <t>No. De control</t>
  </si>
  <si>
    <r>
      <rPr>
        <b/>
        <sz val="12"/>
        <color theme="1"/>
        <rFont val="Times New Roman"/>
        <family val="1"/>
      </rPr>
      <t>RESPONSABLE DEL CONTROL</t>
    </r>
    <r>
      <rPr>
        <sz val="12"/>
        <color theme="1"/>
        <rFont val="Times New Roman"/>
        <family val="1"/>
      </rPr>
      <t xml:space="preserve">
(Persona asignada para ejecutar el control. Debe tener la autoridad, competencias y conocimientos para ejecutar el control)</t>
    </r>
  </si>
  <si>
    <r>
      <rPr>
        <b/>
        <sz val="12"/>
        <color theme="1"/>
        <rFont val="Times New Roman"/>
        <family val="1"/>
      </rPr>
      <t>PERIODICIDAD DEL CONTROL</t>
    </r>
    <r>
      <rPr>
        <sz val="12"/>
        <color theme="1"/>
        <rFont val="Times New Roman"/>
        <family val="1"/>
      </rPr>
      <t xml:space="preserve">
(La periodicidad debe prevenir o detectar el riesgo de manera oportuna)</t>
    </r>
  </si>
  <si>
    <r>
      <rPr>
        <b/>
        <sz val="12"/>
        <color theme="1"/>
        <rFont val="Times New Roman"/>
        <family val="1"/>
      </rPr>
      <t>PROPÓSITO DEL CONTROL</t>
    </r>
    <r>
      <rPr>
        <sz val="12"/>
        <color theme="1"/>
        <rFont val="Times New Roman"/>
        <family val="1"/>
      </rPr>
      <t xml:space="preserve">
 (Validar, verificar, conciliar, comparar, revisar, cotejar…)
El control ayuda a mitigar las causas de los riesgos o detectar su materialización</t>
    </r>
  </si>
  <si>
    <r>
      <rPr>
        <b/>
        <sz val="12"/>
        <color theme="1"/>
        <rFont val="Times New Roman"/>
        <family val="1"/>
      </rPr>
      <t>CÓMO SE REALIZA LA ACTIVIDAD DE CONTROL</t>
    </r>
    <r>
      <rPr>
        <sz val="12"/>
        <color theme="1"/>
        <rFont val="Times New Roman"/>
        <family val="1"/>
      </rPr>
      <t xml:space="preserve">
(EL control debe indicar el cómo se realiza, de tal forma que se pueda evaluar si la fuente u origen de la información que sirve para ejecutar el control, es confiable para la mitigación del riesgo)</t>
    </r>
  </si>
  <si>
    <r>
      <rPr>
        <b/>
        <sz val="12"/>
        <color theme="1"/>
        <rFont val="Times New Roman"/>
        <family val="1"/>
      </rPr>
      <t xml:space="preserve">CÓMO SE ACTÚA EN CASO DE OBSERVACIONES O DESVIACIONES </t>
    </r>
    <r>
      <rPr>
        <sz val="12"/>
        <color theme="1"/>
        <rFont val="Times New Roman"/>
        <family val="1"/>
      </rPr>
      <t xml:space="preserve">
(Qué se hace cuando se detectan observaciones o desviaciones como resultado de la ejecución de un control?)</t>
    </r>
  </si>
  <si>
    <r>
      <rPr>
        <b/>
        <sz val="12"/>
        <color theme="1"/>
        <rFont val="Times New Roman"/>
        <family val="1"/>
      </rPr>
      <t>EVIDENCIA DE LA EJECUCIÓN DEL CONTROL</t>
    </r>
    <r>
      <rPr>
        <sz val="12"/>
        <color theme="1"/>
        <rFont val="Times New Roman"/>
        <family val="1"/>
      </rPr>
      <t xml:space="preserve">
(El control debe dejar evidencia de su ejecución. Esta evidencia ayuda a que se pueda revisar la misma información por parte de un tercero y llegue a la misma conclusión de quien ejecutó el control)</t>
    </r>
  </si>
  <si>
    <t>Afectación</t>
  </si>
  <si>
    <t>Tipo de control</t>
  </si>
  <si>
    <t>Implementación</t>
  </si>
  <si>
    <t>Calificación</t>
  </si>
  <si>
    <t>Documentación
Estado/Nombre</t>
  </si>
  <si>
    <t>Frecuencia</t>
  </si>
  <si>
    <t xml:space="preserve">Evidencia
</t>
  </si>
  <si>
    <t xml:space="preserve">Probabilidad Residual </t>
  </si>
  <si>
    <t>Probabilidad Residual Final</t>
  </si>
  <si>
    <t>Impacto Residual Final</t>
  </si>
  <si>
    <t>Zona de Riesgo Final</t>
  </si>
  <si>
    <t>Tratamiento</t>
  </si>
  <si>
    <t>Plan de Acción</t>
  </si>
  <si>
    <t>Responsable</t>
  </si>
  <si>
    <t>Fecha implementación</t>
  </si>
  <si>
    <t>Fecha Del Monitoreo</t>
  </si>
  <si>
    <t>Reporte De La Ejecución De Los Controles</t>
  </si>
  <si>
    <t>Reporte De La Ejecución De Las Acciones Para El Fortalecimiento Del Riesgo</t>
  </si>
  <si>
    <t>Reporte De Las Acciones Desarrolladas En Caso De Que Se Haya Materializado El Riesgo</t>
  </si>
  <si>
    <t>Observaciones Del Monitoreo</t>
  </si>
  <si>
    <t xml:space="preserve">OBSERVACIONES OFICINA ASESORA DE PLANEACIÓN </t>
  </si>
  <si>
    <t>OBSERVACIONES OFICINA DE CONTROL INTERNO</t>
  </si>
  <si>
    <t>Reputacional</t>
  </si>
  <si>
    <t>Decisiones en contra de la entidad proferidas por entes de control</t>
  </si>
  <si>
    <t xml:space="preserve">Deficiencias en la formulación, actualización y seguimiento de la plataforma estratégica institucional que ocasione incumplimiento de los objetivos institucionales, sectoriales y metas de gobierno </t>
  </si>
  <si>
    <t xml:space="preserve">Probabilidad de afectación Reputacional por decisiones en contra de la entidad proferidas por entes de control debido a deficiencias en la formulación, actualización y seguimiento de la plataforma estratégica institucional y proyectos de inversión que ocasione incumplimiento de los objetivos institucionales, sectoriales y metas de gobierno </t>
  </si>
  <si>
    <t>El riesgo afecta la imagen de la entidad con algunos usuarios de relevancia frente al logro de los objetivos.</t>
  </si>
  <si>
    <t>El/la Jefe de la Oficina Asesora de Planeación</t>
  </si>
  <si>
    <t>Cada cuatro (4) años</t>
  </si>
  <si>
    <t>Verificar que la formulación de la plataforma estratégica se realice con base en los lineamientos establecidos en la normatividad vigente para la planeación de las entidades</t>
  </si>
  <si>
    <t>Una vez es aprobado el Plan Distrital de Desarrollo, se armonice con los objetivos estratégicos como parte de la estructura de la plataforma estratégica</t>
  </si>
  <si>
    <t>Cuando se detecta algún error o deficiencia en la formulación de la plataforma estratégica, el jefe de la Oficina Asesora de Planeación, cita a mesas de trabajo a los procesos involucrados para ajustar  la formulación y una vez realizada la actualización, se presenta al Comité Institucional de Gestión y Desempeño para su revisión y aprobación</t>
  </si>
  <si>
    <t>Actas de reunión
Correo electrónico (Cuando aplique)</t>
  </si>
  <si>
    <t>Preventivo</t>
  </si>
  <si>
    <t>Manual</t>
  </si>
  <si>
    <t>Documentado</t>
  </si>
  <si>
    <t>Caracterizacion del proceso  E-DESCP-001</t>
  </si>
  <si>
    <t>Continua</t>
  </si>
  <si>
    <t>Con registro</t>
  </si>
  <si>
    <t>REDUCIR EL RIESGO</t>
  </si>
  <si>
    <t>De acuerdo con la metodología para la administración del riesgo, no se formulan acciones de fortalecimiento para la vigencia 2026, por cuanto los controles existentes se consideran suficientes y permiten mitigar el riesgo</t>
  </si>
  <si>
    <r>
      <rPr>
        <b/>
        <sz val="11"/>
        <color rgb="FF000000"/>
        <rFont val="Times New Roman"/>
        <family val="1"/>
      </rPr>
      <t>Control 1:</t>
    </r>
    <r>
      <rPr>
        <sz val="11"/>
        <color rgb="FF000000"/>
        <rFont val="Times New Roman"/>
        <family val="1"/>
      </rPr>
      <t xml:space="preserve">
El control se ejecuta de forma cuatrianual siempre y cuando se formula la plataforma estratégica o en caso de que haya a lugar un ajuste de fondo a la misma. Para el el primer cuatrimestre del 2026 no fue necesario aplicar el control ya que ninguna de las condiciones anteriores se cumplieron.</t>
    </r>
  </si>
  <si>
    <t>No aplica</t>
  </si>
  <si>
    <r>
      <rPr>
        <b/>
        <u/>
        <sz val="11"/>
        <color rgb="FF000000"/>
        <rFont val="Times New Roman"/>
      </rPr>
      <t xml:space="preserve">
21/05/2026
Control 1:
</t>
    </r>
    <r>
      <rPr>
        <sz val="11"/>
        <color rgb="FF000000"/>
        <rFont val="Times New Roman"/>
      </rPr>
      <t xml:space="preserve">Para este periodo no se requiere la aplicación de este control, dado a que la formulación de la plataforma estratégica se realizó en la vigencia del año 2024. Dicha formulación es cada 4 años
</t>
    </r>
    <r>
      <rPr>
        <b/>
        <u/>
        <sz val="11"/>
        <color rgb="FF000000"/>
        <rFont val="Times New Roman"/>
      </rPr>
      <t xml:space="preserve">&amp;
Control 2:
</t>
    </r>
    <r>
      <rPr>
        <sz val="11"/>
        <color rgb="FF000000"/>
        <rFont val="Times New Roman"/>
      </rPr>
      <t xml:space="preserve">Para este periodo no se requiere la aplicación de este control, dado a que la formulación de los proyectos de inversión liderado por el Jefe de Oficina Asesora de Planeación se realizó en la vigencia del año 2024. Dicha formulación es cada 4 años.
</t>
    </r>
    <r>
      <rPr>
        <b/>
        <u/>
        <sz val="11"/>
        <color rgb="FF000000"/>
        <rFont val="Times New Roman"/>
      </rPr>
      <t xml:space="preserve">&amp;
Control 3:
</t>
    </r>
    <r>
      <rPr>
        <sz val="11"/>
        <color rgb="FF000000"/>
        <rFont val="Times New Roman"/>
      </rPr>
      <t xml:space="preserve">Se verifica la adecuada aplicación del control a través del soporte  que generan  en Plataformas SEGPLANII y PIIP-SEGUIMIENTO de cada uno de los proyectos de inversión correspondiente al periodo de septiembre a diciembre, sobre el seguimiento al cumplimiento de la plataforma estratégica de los proyectos de inversión.
</t>
    </r>
    <r>
      <rPr>
        <b/>
        <u/>
        <sz val="11"/>
        <color rgb="FF000000"/>
        <rFont val="Times New Roman"/>
      </rPr>
      <t xml:space="preserve">&amp;
Control 4:
</t>
    </r>
    <r>
      <rPr>
        <sz val="11"/>
        <color rgb="FF000000"/>
        <rFont val="Times New Roman"/>
      </rPr>
      <t xml:space="preserve">Se identifica la correcta aplicación del control, dado que se evidencia mediante correos de lineamientos emitidos y los tableros de control del Plan de acción e indicadores con el seguimiento realizado a los procesos verificando el avance de las acciones e indicadores asociadas a la plataforma estratégica.
</t>
    </r>
    <r>
      <rPr>
        <b/>
        <u/>
        <sz val="11"/>
        <color rgb="FF000000"/>
        <rFont val="Times New Roman"/>
      </rPr>
      <t>&amp;
Control 5</t>
    </r>
    <r>
      <rPr>
        <u/>
        <sz val="11"/>
        <color rgb="FF000000"/>
        <rFont val="Times New Roman"/>
      </rPr>
      <t xml:space="preserve">:
</t>
    </r>
    <r>
      <rPr>
        <sz val="11"/>
        <color rgb="FF000000"/>
        <rFont val="Times New Roman"/>
      </rPr>
      <t xml:space="preserve">Se identifico aplicación del control, dado que se evidencia la presentación realizada ante el CIGD del avance de los proyectos de inversión, lo cual se evidencia en el acta adjunta y la presentación.
</t>
    </r>
    <r>
      <rPr>
        <b/>
        <sz val="11"/>
        <color rgb="FF000000"/>
        <rFont val="Times New Roman"/>
      </rPr>
      <t xml:space="preserve">&amp;
No aplica acción de fortalecimiento
</t>
    </r>
    <r>
      <rPr>
        <sz val="11"/>
        <color rgb="FF000000"/>
        <rFont val="Times New Roman"/>
      </rPr>
      <t xml:space="preserve">
Para el periodo, no se materializó el riesgo.</t>
    </r>
  </si>
  <si>
    <t>Cada cuatro (4) años, una vez es aprobado el Plan Distrital de Desarrollo</t>
  </si>
  <si>
    <t>Verificar que los proyectos de inversión se realicen con base en los lineamientos establecidos en la normatividad vigente para la planeación de las entidades</t>
  </si>
  <si>
    <t>Se hace a través de la platoforma SEGPLAN 2 y la realiza el Jefe de la OAP; en el proceso del registro/ viabilidad del proyecto y en la plataforma PIIP (Plataforma integrada de inversión pública, en el módulo MGA PIIP con la viabilidad realizada por parte del/la Jefe de la OAP.</t>
  </si>
  <si>
    <t>Si hay desviación, las plataformas no permiten viabilizar los proyectos de inversión. Se realizan los ajustes de acuerdo a las alertas que presenta el mismo sistema hasta que permita la viabilización del proyecto</t>
  </si>
  <si>
    <t>Fichas BPIN / Fichas EBI ( Sin codificación o en borrador) ( Cuando aplique)</t>
  </si>
  <si>
    <t>Planificación de la Inversión E-DES-PR-001</t>
  </si>
  <si>
    <r>
      <rPr>
        <b/>
        <sz val="11"/>
        <color rgb="FF000000"/>
        <rFont val="Times New Roman"/>
        <family val="1"/>
      </rPr>
      <t>Control 2:</t>
    </r>
    <r>
      <rPr>
        <sz val="11"/>
        <color rgb="FF000000"/>
        <rFont val="Times New Roman"/>
      </rPr>
      <t xml:space="preserve">
Durante el primer cuatrimestre del presente año evaluado no se presentaron desviaciones en la formulación y viabilización de los proyectos de inversión; por tanto, no fue necesario aplicar acciones adicionales de control.</t>
    </r>
  </si>
  <si>
    <t>El/la jefe de la oficina asesora de planeación</t>
  </si>
  <si>
    <t>Cada tres meses ( Plataforma SEGPLAN ) y mensualmente (Plataforma PIIP)</t>
  </si>
  <si>
    <t>Comparar los reportes realizados por los Gerentes de Proyecto y los reportes oficiales generales generados por BOGDATA y las consultas presentadas por SIMI</t>
  </si>
  <si>
    <t>En Bogdata se revisa la ejecución de los recursos de inversión y en SIMI la ejecución fisica de las metas poblacionales de los proyectos de inversión</t>
  </si>
  <si>
    <t>Se devuelven los reportes generados a los Gerentes de proyectos de inversión para la corrección de los mismos, antes del cargue a la plataforma correspondiente, a través de correo electrónico</t>
  </si>
  <si>
    <t xml:space="preserve">Herramienta ofimática: Consolidación de la información ( física y financiera) 
correo electrónico ( Cuando aplique) </t>
  </si>
  <si>
    <t>Detectivo</t>
  </si>
  <si>
    <t>Procedimiento "Formulación y Seguimiento de la Planeación Institucional" E-DES-PR-003</t>
  </si>
  <si>
    <r>
      <rPr>
        <b/>
        <sz val="11"/>
        <color rgb="FF000000"/>
        <rFont val="Times New Roman"/>
      </rPr>
      <t xml:space="preserve">Control 3:
</t>
    </r>
    <r>
      <rPr>
        <sz val="11"/>
        <color rgb="FF000000"/>
        <rFont val="Times New Roman"/>
      </rPr>
      <t xml:space="preserve">
Se realiza control comparando los reportes realizados por cada Gerente de Proyecto en los informes ejecutivos de los proyectos de inversión junto con los reportes generados de fuentes oficiales como BOGDATA, validando en primera instancia los recursos de inversión comprometidos y ejecutados. Con el objetivo de corrobarar que la información reportada coincida con los reportes de las fuentes distritales de información presupuestal (seguuimiento PIIP Y BOGDATA).
Se presentan las herramientas ofimaticas de seguimiento  proyectos de inversión; informes del aplicativo nacional así:
Mes enero: Se adjunta archivo en pdf con la información reportada de cada uno de los cinco (5) proyectos de inversión. Asi como archivo en excel con la información generada para la plataforma PIIP para los cinco (5) proyectos de invesión y el archivo en word de soporte de cada "cargue de información" correspondiente a la validación de cada proyecto .
Mes febrero:Se adjunta archivo en pdf con la información reportada de cada uno de los cinco (5) proyectos de inversión. Asi como archivo en excel con la información generada para la plataforma PIIP para los cinco (5) proyectos de invesión y el archivo en word de soporte de cada "cargue de información" correspondiente a la validación de cada proyecto .
Mes Marzo:Se adjunta archivo en pdf con la información reportada de cada uno de los cinco (5) proyectos de inversión. Asi como archivo en excel con la información generada para la plataforma PIIP para los cinco (5) proyectos de invesión y el archivo en word de soporte de cada "cargue de información" correspondiente a la validación de cada proyecto .
Mes Abril:Se adjunta archivo en pdf con la información reportada de cada uno de los cinco (5) proyectos de inversión. Asi como archivo en excel con la información generada para la plataforma PIIP para los cinco (5) proyectos de invesión y el archivo en word de soporte de cada "cargue de información" correspondiente a la validación de cada proyecto.</t>
    </r>
  </si>
  <si>
    <t>Trimestral</t>
  </si>
  <si>
    <t>Verificar el cumplimiento del plan de acción e indicadores asociados a la plataforma estratégica</t>
  </si>
  <si>
    <t>A través del seguimiento de los tableros de control, donde se identifica el avance o cumplimiento de las acciones e indicadores de la plataforma estratégica</t>
  </si>
  <si>
    <t>En caso de que en el seguimiento realizado por la OAP, se detecten cumplimientos por debajo de lo esperado, en el CIGD, donde se presenten los resultados de las herramientas de gestión, el jefe de la Oficina Asesora de Planeación genera alertas a los procesos para que realicen las acciones necesarias que permitan evitar que se conviertan en incumplimientos posteriores</t>
  </si>
  <si>
    <t xml:space="preserve">Tableros de control ( indicadores y planes de acción)
Acta de comité - Presentación de htas ( Cuando aplique) </t>
  </si>
  <si>
    <t>Correctivo</t>
  </si>
  <si>
    <r>
      <rPr>
        <b/>
        <sz val="11"/>
        <color rgb="FF000000"/>
        <rFont val="Times New Roman"/>
        <family val="1"/>
      </rPr>
      <t>Control 4:</t>
    </r>
    <r>
      <rPr>
        <sz val="11"/>
        <color rgb="FF000000"/>
        <rFont val="Times New Roman"/>
      </rPr>
      <t xml:space="preserve">
En el marco del presente monitoreo, se llevó a cabo el segundo seguimiento a los planes de acción y a los indicadores estratégicos que evalúan el cumplimiento de la plataforma estratégica de la entidad.
Para efectos de soporte, se adjuntan:
*El tablero consolidado del plan de acción e indicadores.
*Los correos electrónicos emitidos por la Oficina Asesora de Planeación, en los cuales se establecen los lineamientos para la ejecución del seguimiento.
Para este periodo aun no se ha presentado los resultados al Comite Institucional, dado que se tiene programada presentar en el mes de Junio, por ende no aplica.</t>
    </r>
  </si>
  <si>
    <t>Cada vez que se convoque comité para revisar los resultados de los Proyectos de Inversión</t>
  </si>
  <si>
    <t>Revisar el comportamiento de la ejecución de los proyectos de inversión tanto de los compromisos físicos como de los financieros</t>
  </si>
  <si>
    <t>A través de la presentación ofimática de la ejecución de los proyectos ante el CIGD - Directivo</t>
  </si>
  <si>
    <t>Se generan alertas por parte del Equipo Directivo a los Gerentes de Proyecto para que en el tiempo futuro se hagan los correctivos necesarios para la ejecución de los proyectos.</t>
  </si>
  <si>
    <t>Herramienta ofimática y Acta de reunión 
Acta de Reunión con alertas (Cuando aplique)</t>
  </si>
  <si>
    <r>
      <rPr>
        <b/>
        <sz val="11"/>
        <color rgb="FF000000"/>
        <rFont val="Times New Roman"/>
        <family val="1"/>
      </rPr>
      <t>Control 5:</t>
    </r>
    <r>
      <rPr>
        <sz val="11"/>
        <color rgb="FF000000"/>
        <rFont val="Times New Roman"/>
        <family val="1"/>
      </rPr>
      <t xml:space="preserve">
Para el siguiente control se adjuntan las presentaciones ofimáticas y actas de reunión de la información presentada ante el CIGD y el comité Directivo durante el primer cuatrimestre.
Se presentan las herramientas ofimaticas y las siguientes actas de reunión:
Mes febrero:
 Acta No.1 del 03022026
Acta No.2 del 18022026</t>
    </r>
  </si>
  <si>
    <t xml:space="preserve">Se podrán incluir más filas de acuerdo a la cantidad de riesgos que se requieran relacionar </t>
  </si>
  <si>
    <t>Vr. 02; 13/03/2024</t>
  </si>
  <si>
    <t>area de impacto</t>
  </si>
  <si>
    <t>PROBABILIDAD DE OCURRENCIA</t>
  </si>
  <si>
    <t>IMPACTO</t>
  </si>
  <si>
    <t>CONDICIONES RIESGO INHERENTE</t>
  </si>
  <si>
    <t>AFECTACIÓN ECONÓMICA O PRESUPUESTAL</t>
  </si>
  <si>
    <t>Económico</t>
  </si>
  <si>
    <t>MUY BAJA</t>
  </si>
  <si>
    <t>LEVE</t>
  </si>
  <si>
    <t>MUY BAJA - LEVE</t>
  </si>
  <si>
    <t>BAJO</t>
  </si>
  <si>
    <t>Afectación Menor o igual a 700 SMLMV</t>
  </si>
  <si>
    <t>Leve</t>
  </si>
  <si>
    <t>BAJA</t>
  </si>
  <si>
    <t>MENOR</t>
  </si>
  <si>
    <t>MUY BAJA - MENOR</t>
  </si>
  <si>
    <t>Afectación mayor a 700 y menor o igual a 1500 SMLMV</t>
  </si>
  <si>
    <t>Menor</t>
  </si>
  <si>
    <t>Económico y Reputacional</t>
  </si>
  <si>
    <t>MEDIA</t>
  </si>
  <si>
    <t>MODERADO</t>
  </si>
  <si>
    <t>MUY BAJA - MODERADO</t>
  </si>
  <si>
    <t>Afectación mayor a 1500 y menor o igual a 2300 SMLMV</t>
  </si>
  <si>
    <t>Moderado</t>
  </si>
  <si>
    <t>ALTA</t>
  </si>
  <si>
    <t>MAYOR</t>
  </si>
  <si>
    <t>MUY BAJA - MAYOR</t>
  </si>
  <si>
    <t>ALTO</t>
  </si>
  <si>
    <t>Afectación mayor a 2300 y menor o igual a 3000 SMLMV</t>
  </si>
  <si>
    <t>Mayor</t>
  </si>
  <si>
    <t>MUY ALTA</t>
  </si>
  <si>
    <t>CATASTRÓFICO</t>
  </si>
  <si>
    <t>MUY BAJA - CATASTRÓFICO</t>
  </si>
  <si>
    <t>EXTREMO</t>
  </si>
  <si>
    <t xml:space="preserve">Afectación mayor a 3000 SMLMV </t>
  </si>
  <si>
    <t>Catastrófico</t>
  </si>
  <si>
    <t>BAJA - LEVE</t>
  </si>
  <si>
    <t>BAJA - MENOR</t>
  </si>
  <si>
    <t>AFECTACIÓN REPUTACIONAL</t>
  </si>
  <si>
    <t>BAJA - MODERADO</t>
  </si>
  <si>
    <t>El riesgo afecta la imagen de algún área de la organización.</t>
  </si>
  <si>
    <t>BAJA - MAYOR</t>
  </si>
  <si>
    <t>El riesgo afecta la imagen de la entidad internamente, de conocimiento general nivel interno, de junta directiva y/o de proveedores</t>
  </si>
  <si>
    <t>BAJA - CATASTRÓFICO</t>
  </si>
  <si>
    <t>MEDIA - LEVE</t>
  </si>
  <si>
    <t>El riesgo afecta la imagen de la entidad con efecto publicitario sostenido a nivel de sector administrativo o distrital</t>
  </si>
  <si>
    <t>MEDIA - MENOR</t>
  </si>
  <si>
    <t>El riesgo afecta la imagen de la entidad a nivel nacional, con efecto publicitario sostenido a nivel país</t>
  </si>
  <si>
    <t>MEDIA - MODERADO</t>
  </si>
  <si>
    <t>MEDIA - MAYOR</t>
  </si>
  <si>
    <t>MEDIA - CATASTRÓFICO</t>
  </si>
  <si>
    <t>ALTA - LEVE</t>
  </si>
  <si>
    <t>TIPO DE CONTROL</t>
  </si>
  <si>
    <t>ALTA - MENOR</t>
  </si>
  <si>
    <t>ALTA - MODERADO</t>
  </si>
  <si>
    <t>ALTA - MAYOR</t>
  </si>
  <si>
    <t>ALTA - CATASTRÓFICO</t>
  </si>
  <si>
    <t>MUY ALTA - LEVE</t>
  </si>
  <si>
    <t>IMPLEMENTACIÓN</t>
  </si>
  <si>
    <t>MUY ALTA - MENOR</t>
  </si>
  <si>
    <t>Automático</t>
  </si>
  <si>
    <t>MUY ALTA - MODERADO</t>
  </si>
  <si>
    <t>MUY ALTA - MAYOR</t>
  </si>
  <si>
    <t>MUY ALTA - CATASTRÓFICO</t>
  </si>
  <si>
    <t>DOCUMENTACIÓN</t>
  </si>
  <si>
    <t>Sin documentar</t>
  </si>
  <si>
    <t>FRECUENCIA</t>
  </si>
  <si>
    <t>Aleatoria</t>
  </si>
  <si>
    <t>EVIDENCIA</t>
  </si>
  <si>
    <t>Sin registro</t>
  </si>
  <si>
    <t>CLASIFICACIÓN DEL RIESGO</t>
  </si>
  <si>
    <t xml:space="preserve">DESCRIPCIÓN </t>
  </si>
  <si>
    <t>Ejecución y administración de procesos</t>
  </si>
  <si>
    <t>Pérdidas derivadas de errores en la ejecución y administración de procesos y sus
procedimientos</t>
  </si>
  <si>
    <t>Fraude Externo</t>
  </si>
  <si>
    <t>Pérdida derivada de actos de fraude por personas ajenas a la organización (no
participa personal de la entidad).</t>
  </si>
  <si>
    <t>Fraude Interno</t>
  </si>
  <si>
    <t>Pérdida debido a actos de fraude, actuaciones irregulares, comisión de hechos
delictivos abuso de confianza, apropiación indebida, incumplimiento de
regulaciones legales o internas de la entidad en las cuales está involucrado por lo
menos 1 participante interno de la organización, son realizadas de forma
intencional y/o con ánimo de lucro para sí mismo o para terceros.</t>
  </si>
  <si>
    <t>Fallas Tecnológicas</t>
  </si>
  <si>
    <t>Errores en hardware, software, telecomunicaciones, interrupción de servicios
básicos.</t>
  </si>
  <si>
    <t>Relaciones Laborales</t>
  </si>
  <si>
    <t>Pérdidas que surgen de acciones contrarias a las leyes o acuerdos de empleo,
salud o seguridad, del pago de demandas por daños personales o de
discriminación</t>
  </si>
  <si>
    <t>Usuarios, productos y prácticas</t>
  </si>
  <si>
    <t>Fallas negligentes o involuntarias de las obligaciones frente a los usuarios y que
impiden satisfacer una obligación profesional frente a éstos.</t>
  </si>
  <si>
    <t>Daños a activos fijos / eventos externos</t>
  </si>
  <si>
    <t>Pérdida por daños o extravíos de los activos fijos por desastres naturales u otros
riesgos/eventos externos como atentados, vandalismo, orden público, negligencia
en el mantenimiento de los activos.</t>
  </si>
  <si>
    <t>ORIENTACIÓN PARA LA VALORACIÓN DE RIESGOS</t>
  </si>
  <si>
    <t>Para un adecuado diligenciamiento siga las siguientes pasos:</t>
  </si>
  <si>
    <t>PASO</t>
  </si>
  <si>
    <t>PROBABILIDAD</t>
  </si>
  <si>
    <t>Tabla 1. PROBABILIDAD para riesgos de Gestión, Fiscal, Seguridad de Información</t>
  </si>
  <si>
    <t>Tabla 2. PROBABILIDAD para riesgos de corrupción</t>
  </si>
  <si>
    <t>Medición</t>
  </si>
  <si>
    <t>La actividad que conlleva el riesgo se ejecuta más de 5000 veces por año</t>
  </si>
  <si>
    <t>CASI SEGURO</t>
  </si>
  <si>
    <t>Fr: El evento se presentó más de una vez en el último año
Fac: Se espera que el evento ocurra en la mayoría de las circunstancias</t>
  </si>
  <si>
    <t>La actividad que conlleva el riesgo se ejecuta mínimo 500 veces al año y máximo 5000 veces por año</t>
  </si>
  <si>
    <t>PROBABLE</t>
  </si>
  <si>
    <t>Fr: El evento se presentó una vez en el último año
Fac: Es viable que el evento ocurra en la mayoría de las circunstancias</t>
  </si>
  <si>
    <t>La actividad que conlleva el riesgo se ejecuta de 24 a 500 veces por año</t>
  </si>
  <si>
    <t>POSIBLE</t>
  </si>
  <si>
    <t xml:space="preserve">Fr: El evento se presentó al menos una vez en los últimos dos (2) años
Fac: El evento podrá ocurrir en algún momento </t>
  </si>
  <si>
    <t xml:space="preserve">La actividad que conlleva el riesgo se ejecuta de 3 a 24 veces por año </t>
  </si>
  <si>
    <t>IMPROBABLE</t>
  </si>
  <si>
    <t>Fr: El evento se presentó al menos una vez en los últimos cinco (5) años
Fac: El evento puede ocurrir en algún momento (Corrupción)</t>
  </si>
  <si>
    <t>La actividad que conlleva el riesgo se ejecuta como máximos 2 veces por año</t>
  </si>
  <si>
    <t>RARA VEZ</t>
  </si>
  <si>
    <t>Fr: El evento no se ha presentado en los últimos cinco (5) años
Fac: El evento puede ocurrir solo en circunstancias excepcionales (Corrupción)</t>
  </si>
  <si>
    <t>Fuente: Guia de administracion de riesgos del DAFP</t>
  </si>
  <si>
    <t>Tabla 3. IMPACTO para riesgos de Gestión, Fiscal, Seguridad de Información</t>
  </si>
  <si>
    <t>ESCALA</t>
  </si>
  <si>
    <t>Afectación Económica</t>
  </si>
  <si>
    <t xml:space="preserve">Mayor a 3000 SMLMV </t>
  </si>
  <si>
    <t>Entre 2300 y 3000 SMLMV</t>
  </si>
  <si>
    <t>El riesgo afecta la imagen de la entidad con efecto publicitario sostenido a nivel de sector administrativo, nivel departamental o municipal.</t>
  </si>
  <si>
    <t xml:space="preserve">Entre 1500 y 2300 SMLMV </t>
  </si>
  <si>
    <t>El riesgo afecta la imagen de la entidad con algunos usuarios de relevancia frente al logro de los objetivos</t>
  </si>
  <si>
    <t xml:space="preserve">Entre 700 y 1500 SMLMV </t>
  </si>
  <si>
    <t>El riesgo afecta la imagen de la entidad internamente, de conocimiento general nivel interno, de junta directiva y accionistas y/o de proveedores.</t>
  </si>
  <si>
    <t>Afectación menor a 700 SMLMV</t>
  </si>
  <si>
    <t>Para la calificación de impacto SOLO PARA RIESGOS DE CORRUPCIÓN debe responder SI o NO a cada una de las 19 preguntas:</t>
  </si>
  <si>
    <t>Número</t>
  </si>
  <si>
    <t>RIESGO</t>
  </si>
  <si>
    <t>TIPO DE RIESGO</t>
  </si>
  <si>
    <r>
      <t xml:space="preserve">1. </t>
    </r>
    <r>
      <rPr>
        <sz val="12"/>
        <color theme="1"/>
        <rFont val="Arial"/>
        <family val="2"/>
      </rPr>
      <t>¿Afectar al grupo de funcionarios del proceso?</t>
    </r>
  </si>
  <si>
    <r>
      <t xml:space="preserve">2. </t>
    </r>
    <r>
      <rPr>
        <sz val="12"/>
        <color theme="1"/>
        <rFont val="Arial"/>
        <family val="2"/>
      </rPr>
      <t>¿Afectar el cumplimiento de metas y objetivos de la dependencia?</t>
    </r>
  </si>
  <si>
    <r>
      <t xml:space="preserve">3. </t>
    </r>
    <r>
      <rPr>
        <sz val="12"/>
        <color theme="1"/>
        <rFont val="Arial"/>
        <family val="2"/>
      </rPr>
      <t>¿Afectar el cumplimiento de la misión de la Entidad?</t>
    </r>
  </si>
  <si>
    <r>
      <t xml:space="preserve">4. </t>
    </r>
    <r>
      <rPr>
        <sz val="12"/>
        <color theme="1"/>
        <rFont val="Arial"/>
        <family val="2"/>
      </rPr>
      <t>¿Afectar el cumplimiento de la misión del sector al que pertenece la Entidad?</t>
    </r>
  </si>
  <si>
    <r>
      <t>5.</t>
    </r>
    <r>
      <rPr>
        <sz val="12"/>
        <color theme="1"/>
        <rFont val="Arial"/>
        <family val="2"/>
      </rPr>
      <t xml:space="preserve"> ¿Genera perdida de confianza de la Entidad, afectando su reputación?</t>
    </r>
  </si>
  <si>
    <r>
      <t xml:space="preserve">6. </t>
    </r>
    <r>
      <rPr>
        <sz val="12"/>
        <color theme="1"/>
        <rFont val="Arial"/>
        <family val="2"/>
      </rPr>
      <t>¿Generar perdida de recursos economicos?</t>
    </r>
  </si>
  <si>
    <r>
      <t xml:space="preserve">7. </t>
    </r>
    <r>
      <rPr>
        <sz val="12"/>
        <color theme="1"/>
        <rFont val="Arial"/>
        <family val="2"/>
      </rPr>
      <t>¿Afectar la generación de los productos de prestación de servicios?</t>
    </r>
  </si>
  <si>
    <r>
      <t xml:space="preserve">8. </t>
    </r>
    <r>
      <rPr>
        <sz val="12"/>
        <color theme="1"/>
        <rFont val="Arial"/>
        <family val="2"/>
      </rPr>
      <t>¿Dar lugar al detrimento de la calidad de vida de la comunidad por la perdida del bien o servicios o los recursos publicos?</t>
    </r>
  </si>
  <si>
    <r>
      <t xml:space="preserve">9. </t>
    </r>
    <r>
      <rPr>
        <sz val="12"/>
        <color theme="1"/>
        <rFont val="Arial"/>
        <family val="2"/>
      </rPr>
      <t>¿Generar perdida de información de la Entidad?</t>
    </r>
  </si>
  <si>
    <r>
      <t xml:space="preserve">10. </t>
    </r>
    <r>
      <rPr>
        <sz val="12"/>
        <color theme="1"/>
        <rFont val="Arial"/>
        <family val="2"/>
      </rPr>
      <t>¿Generar intervención de los organos de control, de la Fiscalia, u otro entre?</t>
    </r>
  </si>
  <si>
    <r>
      <t xml:space="preserve">11. </t>
    </r>
    <r>
      <rPr>
        <sz val="12"/>
        <color theme="1"/>
        <rFont val="Arial"/>
        <family val="2"/>
      </rPr>
      <t>¿Dar lugar a procesos sancionatorios?</t>
    </r>
  </si>
  <si>
    <r>
      <t xml:space="preserve">12. </t>
    </r>
    <r>
      <rPr>
        <sz val="12"/>
        <color theme="1"/>
        <rFont val="Arial"/>
        <family val="2"/>
      </rPr>
      <t>¿Dar lugar a procesos disciplinarios?</t>
    </r>
  </si>
  <si>
    <r>
      <t xml:space="preserve">13. </t>
    </r>
    <r>
      <rPr>
        <sz val="12"/>
        <color theme="1"/>
        <rFont val="Arial"/>
        <family val="2"/>
      </rPr>
      <t>¿Dar lugar a procesos fiscales?</t>
    </r>
  </si>
  <si>
    <r>
      <t xml:space="preserve">14. </t>
    </r>
    <r>
      <rPr>
        <sz val="12"/>
        <color theme="1"/>
        <rFont val="Arial"/>
        <family val="2"/>
      </rPr>
      <t>¿Dar lugar a procesos penales?</t>
    </r>
  </si>
  <si>
    <r>
      <t xml:space="preserve">15. </t>
    </r>
    <r>
      <rPr>
        <sz val="12"/>
        <color theme="1"/>
        <rFont val="Arial"/>
        <family val="2"/>
      </rPr>
      <t>¿Generar Perdida de Credibilidad del sector?</t>
    </r>
  </si>
  <si>
    <r>
      <t xml:space="preserve">16. </t>
    </r>
    <r>
      <rPr>
        <sz val="12"/>
        <color theme="1"/>
        <rFont val="Arial"/>
        <family val="2"/>
      </rPr>
      <t>¿Ocasiona lesiones fisicas o perdida de vidas humanas?</t>
    </r>
  </si>
  <si>
    <r>
      <t xml:space="preserve">17. </t>
    </r>
    <r>
      <rPr>
        <sz val="12"/>
        <color theme="1"/>
        <rFont val="Arial"/>
        <family val="2"/>
      </rPr>
      <t>¿Afectar la imagen regional?</t>
    </r>
  </si>
  <si>
    <r>
      <t xml:space="preserve">18. </t>
    </r>
    <r>
      <rPr>
        <sz val="12"/>
        <color theme="1"/>
        <rFont val="Arial"/>
        <family val="2"/>
      </rPr>
      <t>¿Afectar la imagen nacional?</t>
    </r>
  </si>
  <si>
    <r>
      <t xml:space="preserve">19. </t>
    </r>
    <r>
      <rPr>
        <sz val="12"/>
        <color theme="1"/>
        <rFont val="Arial"/>
        <family val="2"/>
      </rPr>
      <t>¿Generar daño ambiental?</t>
    </r>
  </si>
  <si>
    <t>Total de Preguntas Afirmativas</t>
  </si>
  <si>
    <t>Impacto Nivel</t>
  </si>
  <si>
    <t>MATRIZ DE CALOR DE RIESGO</t>
  </si>
  <si>
    <t>ZONA DE RIESGO</t>
  </si>
  <si>
    <t>TIPOLOGÍA DE CONTROLES</t>
  </si>
  <si>
    <t>TIPO</t>
  </si>
  <si>
    <t>ACCION</t>
  </si>
  <si>
    <t>DESCRIPCIÓN</t>
  </si>
  <si>
    <t>Controles Preventivos</t>
  </si>
  <si>
    <t>Ataca las causas del riesgo Atacan la probabilidad de ocurrencia del riesgo</t>
  </si>
  <si>
    <t>Control accionado en la entrada del proceso y antes de que se realice la actividad originadora del riesgo, se busca establecer las condiciones que aseguren el resultado final esperado. Se pueden encontrar en las condiciones generarles de los documentos que forman parte del Sistema Integrado de Gestión del IDIPRON - SIGID</t>
  </si>
  <si>
    <t>Controles Detectivos</t>
  </si>
  <si>
    <t>Detecta que algo ocurre y devuelve el proceso a los controles preventivos Atacan la probabilidad de ocurrencia del riesgo</t>
  </si>
  <si>
    <t>Control accionado durante la ejecución del proceso. Estos controles detectan el riesgo, pero generan reprocesos. Normalmente se encuentran dentro del flujo de los procedimientos e instructivos</t>
  </si>
  <si>
    <t>Controles Correctivos</t>
  </si>
  <si>
    <t>Atacan el impacto frente a la materialización del riesgo</t>
  </si>
  <si>
    <t>Control accionado en la salida del proceso y después de que se materializa el riesgo. Estos controles tienen costos implícitos. Normalmente se encuentran dentro del flujo de los procedimientos e instructivos</t>
  </si>
  <si>
    <t>Control Manual</t>
  </si>
  <si>
    <t xml:space="preserve">Son aquellos controles que son ejecutados por personas </t>
  </si>
  <si>
    <t>Control Automático</t>
  </si>
  <si>
    <t>Son aquellos controles que son ejecutados por un sistema</t>
  </si>
  <si>
    <t>OPCIONES DE MANEJO</t>
  </si>
  <si>
    <t xml:space="preserve">BAJA </t>
  </si>
  <si>
    <t>Aceptar el riesgo
Reducir el riesgo</t>
  </si>
  <si>
    <t>MODERADA</t>
  </si>
  <si>
    <t>Reducir el riesgo 
Evitar el riesgo</t>
  </si>
  <si>
    <t>EXTREMA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</si>
</sst>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164" formatCode="0.0%"/>
  </numFmts>
  <fonts count="41">
    <font>
      <sz val="11"/>
      <color theme="1"/>
      <name val="Calibri"/>
      <family val="2"/>
      <scheme val="minor"/>
    </font>
    <font>
      <b/>
      <sz val="12"/>
      <color theme="1"/>
      <name val="Times New Roman"/>
      <family val="1"/>
    </font>
    <font>
      <sz val="12"/>
      <color theme="1"/>
      <name val="Times New Roman"/>
      <family val="1"/>
    </font>
    <font>
      <sz val="14"/>
      <color theme="1"/>
      <name val="Times New Roman"/>
      <family val="1"/>
    </font>
    <font>
      <b/>
      <sz val="10"/>
      <color theme="1"/>
      <name val="Times New Roman"/>
      <family val="1"/>
    </font>
    <font>
      <sz val="14"/>
      <name val="Times New Roman"/>
      <family val="1"/>
    </font>
    <font>
      <sz val="11"/>
      <color theme="1"/>
      <name val="Calibri"/>
      <family val="2"/>
      <scheme val="minor"/>
    </font>
    <font>
      <b/>
      <sz val="11"/>
      <color theme="1"/>
      <name val="Calibri"/>
      <family val="2"/>
      <scheme val="minor"/>
    </font>
    <font>
      <b/>
      <sz val="16"/>
      <color theme="1"/>
      <name val="Times New Roman"/>
      <family val="1"/>
    </font>
    <font>
      <sz val="12"/>
      <name val="Times New Roman"/>
      <family val="1"/>
    </font>
    <font>
      <b/>
      <sz val="18"/>
      <color theme="1"/>
      <name val="Times New Roman"/>
      <family val="1"/>
    </font>
    <font>
      <sz val="10"/>
      <color theme="1"/>
      <name val="Times New Roman"/>
      <family val="1"/>
    </font>
    <font>
      <sz val="11"/>
      <color rgb="FF000000"/>
      <name val="Times New Roman"/>
      <family val="1"/>
    </font>
    <font>
      <b/>
      <sz val="12"/>
      <color rgb="FF000000"/>
      <name val="Times New Roman"/>
      <family val="1"/>
    </font>
    <font>
      <b/>
      <sz val="20"/>
      <color theme="1"/>
      <name val="Calibri"/>
      <family val="2"/>
      <scheme val="minor"/>
    </font>
    <font>
      <b/>
      <sz val="18"/>
      <color theme="1"/>
      <name val="Calibri"/>
      <family val="2"/>
      <scheme val="minor"/>
    </font>
    <font>
      <b/>
      <sz val="22"/>
      <color theme="1"/>
      <name val="Calibri"/>
      <family val="2"/>
      <scheme val="minor"/>
    </font>
    <font>
      <b/>
      <sz val="14"/>
      <color theme="1"/>
      <name val="Calibri"/>
      <family val="2"/>
      <scheme val="minor"/>
    </font>
    <font>
      <b/>
      <sz val="14"/>
      <name val="Calibri"/>
      <family val="2"/>
      <scheme val="minor"/>
    </font>
    <font>
      <sz val="10"/>
      <name val="Calibri"/>
      <family val="2"/>
      <scheme val="minor"/>
    </font>
    <font>
      <b/>
      <sz val="12"/>
      <name val="Calibri"/>
      <family val="2"/>
      <scheme val="minor"/>
    </font>
    <font>
      <sz val="14"/>
      <name val="Calibri"/>
      <family val="2"/>
      <scheme val="minor"/>
    </font>
    <font>
      <sz val="12"/>
      <name val="Calibri"/>
      <family val="2"/>
      <scheme val="minor"/>
    </font>
    <font>
      <sz val="8"/>
      <name val="Calibri"/>
      <family val="2"/>
      <scheme val="minor"/>
    </font>
    <font>
      <b/>
      <sz val="14"/>
      <name val="Arial"/>
      <family val="2"/>
    </font>
    <font>
      <sz val="14"/>
      <color theme="1"/>
      <name val="Calibri"/>
      <family val="2"/>
      <scheme val="minor"/>
    </font>
    <font>
      <b/>
      <sz val="12"/>
      <color theme="1"/>
      <name val="Arial"/>
      <family val="2"/>
    </font>
    <font>
      <sz val="12"/>
      <color theme="1"/>
      <name val="Arial"/>
      <family val="2"/>
    </font>
    <font>
      <b/>
      <sz val="10"/>
      <name val="Arial"/>
      <family val="2"/>
    </font>
    <font>
      <u/>
      <sz val="11"/>
      <color theme="10"/>
      <name val="Calibri"/>
      <family val="2"/>
      <scheme val="minor"/>
    </font>
    <font>
      <b/>
      <sz val="18"/>
      <name val="Calibri"/>
      <family val="2"/>
      <scheme val="minor"/>
    </font>
    <font>
      <b/>
      <sz val="12"/>
      <color theme="1"/>
      <name val="Calibri"/>
      <family val="2"/>
      <scheme val="minor"/>
    </font>
    <font>
      <b/>
      <sz val="9"/>
      <color rgb="FF000000"/>
      <name val="Tahoma"/>
      <family val="2"/>
    </font>
    <font>
      <sz val="10"/>
      <color rgb="FF000000"/>
      <name val="Times New Roman"/>
      <family val="1"/>
    </font>
    <font>
      <b/>
      <sz val="16"/>
      <color theme="1"/>
      <name val="Calibri"/>
      <family val="2"/>
      <scheme val="minor"/>
    </font>
    <font>
      <sz val="11"/>
      <color rgb="FF000000"/>
      <name val="Calibri"/>
      <family val="2"/>
      <scheme val="minor"/>
    </font>
    <font>
      <sz val="11"/>
      <color rgb="FF000000"/>
      <name val="Times New Roman"/>
    </font>
    <font>
      <b/>
      <u/>
      <sz val="11"/>
      <color rgb="FF000000"/>
      <name val="Times New Roman"/>
    </font>
    <font>
      <u/>
      <sz val="11"/>
      <color rgb="FF000000"/>
      <name val="Times New Roman"/>
    </font>
    <font>
      <b/>
      <sz val="11"/>
      <color rgb="FF000000"/>
      <name val="Times New Roman"/>
    </font>
    <font>
      <b/>
      <sz val="11"/>
      <color rgb="FF000000"/>
      <name val="Times New Roman"/>
      <family val="1"/>
    </font>
  </fonts>
  <fills count="17">
    <fill>
      <patternFill patternType="none"/>
    </fill>
    <fill>
      <patternFill patternType="gray125"/>
    </fill>
    <fill>
      <patternFill patternType="solid">
        <fgColor theme="5" tint="0.79998168889431442"/>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00B050"/>
        <bgColor indexed="64"/>
      </patternFill>
    </fill>
    <fill>
      <patternFill patternType="solid">
        <fgColor rgb="FF92D050"/>
        <bgColor indexed="64"/>
      </patternFill>
    </fill>
    <fill>
      <patternFill patternType="solid">
        <fgColor theme="0"/>
        <bgColor indexed="64"/>
      </patternFill>
    </fill>
    <fill>
      <patternFill patternType="solid">
        <fgColor theme="4" tint="0.39997558519241921"/>
        <bgColor indexed="64"/>
      </patternFill>
    </fill>
    <fill>
      <patternFill patternType="solid">
        <fgColor theme="0" tint="-0.249977111117893"/>
        <bgColor indexed="64"/>
      </patternFill>
    </fill>
    <fill>
      <patternFill patternType="solid">
        <fgColor rgb="FFFF0000"/>
        <bgColor indexed="64"/>
      </patternFill>
    </fill>
    <fill>
      <patternFill patternType="solid">
        <fgColor rgb="FFFFC000"/>
        <bgColor indexed="64"/>
      </patternFill>
    </fill>
    <fill>
      <patternFill patternType="solid">
        <fgColor rgb="FFFFFFFF"/>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2" tint="-0.249977111117893"/>
        <bgColor indexed="64"/>
      </patternFill>
    </fill>
    <fill>
      <patternFill patternType="solid">
        <fgColor rgb="FFF7CAAC"/>
        <bgColor rgb="FFF7CAAC"/>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bottom/>
      <diagonal/>
    </border>
    <border>
      <left style="thin">
        <color indexed="64"/>
      </left>
      <right/>
      <top style="medium">
        <color indexed="64"/>
      </top>
      <bottom style="thin">
        <color indexed="64"/>
      </bottom>
      <diagonal/>
    </border>
    <border>
      <left style="thin">
        <color auto="1"/>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theme="4"/>
      </left>
      <right style="thin">
        <color theme="4"/>
      </right>
      <top style="thin">
        <color theme="4"/>
      </top>
      <bottom style="thin">
        <color theme="4"/>
      </bottom>
      <diagonal/>
    </border>
    <border>
      <left style="thin">
        <color auto="1"/>
      </left>
      <right style="thin">
        <color theme="3" tint="0.39994506668294322"/>
      </right>
      <top style="medium">
        <color auto="1"/>
      </top>
      <bottom style="thin">
        <color theme="3" tint="0.39994506668294322"/>
      </bottom>
      <diagonal/>
    </border>
    <border>
      <left style="thin">
        <color theme="3" tint="0.39994506668294322"/>
      </left>
      <right style="thin">
        <color auto="1"/>
      </right>
      <top style="medium">
        <color auto="1"/>
      </top>
      <bottom style="thin">
        <color theme="3" tint="0.399945066682943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bottom style="thin">
        <color rgb="FF000000"/>
      </bottom>
      <diagonal/>
    </border>
    <border>
      <left style="thin">
        <color rgb="FF000000"/>
      </left>
      <right style="thin">
        <color rgb="FF000000"/>
      </right>
      <top style="thin">
        <color rgb="FF000000"/>
      </top>
      <bottom/>
      <diagonal/>
    </border>
  </borders>
  <cellStyleXfs count="4">
    <xf numFmtId="0" fontId="0" fillId="0" borderId="0"/>
    <xf numFmtId="41" fontId="6" fillId="0" borderId="0" applyFont="0" applyFill="0" applyBorder="0" applyAlignment="0" applyProtection="0"/>
    <xf numFmtId="9" fontId="6" fillId="0" borderId="0" applyFont="0" applyFill="0" applyBorder="0" applyAlignment="0" applyProtection="0"/>
    <xf numFmtId="0" fontId="29" fillId="0" borderId="0" applyNumberFormat="0" applyFill="0" applyBorder="0" applyAlignment="0" applyProtection="0"/>
  </cellStyleXfs>
  <cellXfs count="307">
    <xf numFmtId="0" fontId="0" fillId="0" borderId="0" xfId="0"/>
    <xf numFmtId="0" fontId="2" fillId="0" borderId="0" xfId="0" applyFont="1"/>
    <xf numFmtId="0" fontId="2" fillId="0" borderId="0" xfId="0" applyFont="1" applyAlignment="1">
      <alignment horizontal="left"/>
    </xf>
    <xf numFmtId="0" fontId="0" fillId="0" borderId="0" xfId="0" applyAlignment="1">
      <alignment horizontal="left"/>
    </xf>
    <xf numFmtId="0" fontId="2" fillId="0" borderId="0" xfId="0" applyFont="1" applyAlignment="1">
      <alignment wrapText="1"/>
    </xf>
    <xf numFmtId="0" fontId="0" fillId="0" borderId="0" xfId="0" applyAlignment="1">
      <alignment horizontal="center" vertical="center"/>
    </xf>
    <xf numFmtId="0" fontId="1" fillId="0" borderId="0" xfId="0" applyFont="1" applyAlignment="1">
      <alignment horizontal="center" vertical="center" wrapText="1"/>
    </xf>
    <xf numFmtId="0" fontId="2" fillId="0" borderId="1" xfId="0" applyFont="1" applyBorder="1" applyAlignment="1">
      <alignment horizontal="center" vertical="center" textRotation="90" wrapText="1"/>
    </xf>
    <xf numFmtId="9" fontId="0" fillId="0" borderId="0" xfId="0" applyNumberFormat="1"/>
    <xf numFmtId="0" fontId="7" fillId="0" borderId="0" xfId="0" applyFont="1"/>
    <xf numFmtId="0" fontId="0" fillId="0" borderId="0" xfId="0" applyAlignment="1">
      <alignment wrapText="1"/>
    </xf>
    <xf numFmtId="9" fontId="0" fillId="0" borderId="0" xfId="0" applyNumberFormat="1" applyAlignment="1">
      <alignment horizontal="center"/>
    </xf>
    <xf numFmtId="0" fontId="1" fillId="0" borderId="0" xfId="0" applyFont="1" applyAlignment="1">
      <alignment horizontal="center" vertical="center"/>
    </xf>
    <xf numFmtId="0" fontId="2" fillId="0" borderId="0" xfId="0" applyFont="1" applyAlignment="1">
      <alignment horizontal="justify" vertical="center" wrapText="1"/>
    </xf>
    <xf numFmtId="0" fontId="11" fillId="0" borderId="0" xfId="0" applyFont="1"/>
    <xf numFmtId="164" fontId="2" fillId="4" borderId="1" xfId="0" applyNumberFormat="1" applyFont="1" applyFill="1" applyBorder="1" applyAlignment="1">
      <alignment horizontal="center" vertical="center"/>
    </xf>
    <xf numFmtId="0" fontId="16" fillId="0" borderId="0" xfId="0" applyFont="1" applyAlignment="1">
      <alignment horizontal="center" vertical="center"/>
    </xf>
    <xf numFmtId="0" fontId="16" fillId="8" borderId="1" xfId="0" applyFont="1" applyFill="1" applyBorder="1" applyAlignment="1">
      <alignment horizontal="center" vertical="center"/>
    </xf>
    <xf numFmtId="0" fontId="19" fillId="0" borderId="0" xfId="0" applyFont="1" applyProtection="1">
      <protection hidden="1"/>
    </xf>
    <xf numFmtId="0" fontId="15" fillId="9" borderId="11" xfId="0" applyFont="1" applyFill="1" applyBorder="1" applyAlignment="1">
      <alignment horizontal="center" vertical="center"/>
    </xf>
    <xf numFmtId="0" fontId="20" fillId="4" borderId="9" xfId="0" applyFont="1" applyFill="1" applyBorder="1" applyAlignment="1">
      <alignment horizontal="center" vertical="center"/>
    </xf>
    <xf numFmtId="0" fontId="20" fillId="10" borderId="1" xfId="0" applyFont="1" applyFill="1" applyBorder="1" applyAlignment="1">
      <alignment horizontal="center" vertical="center"/>
    </xf>
    <xf numFmtId="0" fontId="22" fillId="0" borderId="0" xfId="0" applyFont="1" applyProtection="1">
      <protection hidden="1"/>
    </xf>
    <xf numFmtId="0" fontId="20" fillId="11" borderId="1" xfId="0" applyFont="1" applyFill="1" applyBorder="1" applyAlignment="1">
      <alignment horizontal="center" vertical="center"/>
    </xf>
    <xf numFmtId="0" fontId="20" fillId="3" borderId="1" xfId="0" applyFont="1" applyFill="1" applyBorder="1" applyAlignment="1">
      <alignment horizontal="center" vertical="center"/>
    </xf>
    <xf numFmtId="0" fontId="20" fillId="5" borderId="1" xfId="0" applyFont="1" applyFill="1" applyBorder="1" applyAlignment="1">
      <alignment horizontal="center" vertical="center"/>
    </xf>
    <xf numFmtId="0" fontId="20" fillId="4" borderId="10" xfId="0" applyFont="1" applyFill="1" applyBorder="1" applyAlignment="1">
      <alignment horizontal="center" vertical="center"/>
    </xf>
    <xf numFmtId="0" fontId="20" fillId="6" borderId="10" xfId="0" applyFont="1" applyFill="1" applyBorder="1" applyAlignment="1">
      <alignment horizontal="center" vertical="center"/>
    </xf>
    <xf numFmtId="0" fontId="23" fillId="0" borderId="0" xfId="0" applyFont="1" applyProtection="1">
      <protection hidden="1"/>
    </xf>
    <xf numFmtId="0" fontId="25" fillId="0" borderId="1" xfId="0" applyFont="1" applyBorder="1" applyAlignment="1">
      <alignment horizontal="center" vertical="center" wrapText="1"/>
    </xf>
    <xf numFmtId="0" fontId="24" fillId="10" borderId="1" xfId="0" applyFont="1" applyFill="1" applyBorder="1" applyAlignment="1">
      <alignment horizontal="center" vertical="center"/>
    </xf>
    <xf numFmtId="0" fontId="24" fillId="11" borderId="1" xfId="0" applyFont="1" applyFill="1" applyBorder="1" applyAlignment="1">
      <alignment horizontal="center" vertical="center" wrapText="1"/>
    </xf>
    <xf numFmtId="0" fontId="24" fillId="3" borderId="1" xfId="0" applyFont="1" applyFill="1" applyBorder="1" applyAlignment="1">
      <alignment horizontal="center" vertical="center"/>
    </xf>
    <xf numFmtId="0" fontId="24" fillId="6" borderId="1" xfId="0" applyFont="1" applyFill="1" applyBorder="1" applyAlignment="1">
      <alignment horizontal="center" vertical="center"/>
    </xf>
    <xf numFmtId="0" fontId="24" fillId="5" borderId="1" xfId="0" applyFont="1" applyFill="1" applyBorder="1" applyAlignment="1">
      <alignment horizontal="center" vertical="center"/>
    </xf>
    <xf numFmtId="0" fontId="0" fillId="0" borderId="0" xfId="0" applyAlignment="1">
      <alignment horizontal="center"/>
    </xf>
    <xf numFmtId="0" fontId="26" fillId="13" borderId="5" xfId="0" applyFont="1" applyFill="1" applyBorder="1" applyAlignment="1">
      <alignment horizontal="center" vertical="center" wrapText="1"/>
    </xf>
    <xf numFmtId="0" fontId="26" fillId="13" borderId="5" xfId="0" applyFont="1" applyFill="1" applyBorder="1" applyAlignment="1" applyProtection="1">
      <alignment horizontal="center" vertical="center" wrapText="1"/>
      <protection hidden="1"/>
    </xf>
    <xf numFmtId="0" fontId="26" fillId="0" borderId="5" xfId="0" applyFont="1" applyBorder="1" applyAlignment="1">
      <alignment horizontal="center" vertical="center" wrapText="1"/>
    </xf>
    <xf numFmtId="0" fontId="26" fillId="0" borderId="5" xfId="0" applyFont="1" applyBorder="1" applyAlignment="1">
      <alignment horizontal="center" wrapText="1"/>
    </xf>
    <xf numFmtId="0" fontId="27" fillId="0" borderId="33" xfId="0" applyFont="1" applyBorder="1" applyAlignment="1" applyProtection="1">
      <alignment horizontal="center" vertical="center"/>
      <protection locked="0"/>
    </xf>
    <xf numFmtId="0" fontId="27" fillId="0" borderId="33" xfId="0" applyFont="1" applyBorder="1" applyAlignment="1" applyProtection="1">
      <alignment vertical="center" wrapText="1"/>
      <protection hidden="1"/>
    </xf>
    <xf numFmtId="0" fontId="0" fillId="0" borderId="34" xfId="0" applyBorder="1" applyAlignment="1" applyProtection="1">
      <alignment horizontal="center" vertical="center"/>
      <protection hidden="1"/>
    </xf>
    <xf numFmtId="9" fontId="28" fillId="14" borderId="35" xfId="2" applyFont="1" applyFill="1" applyBorder="1" applyAlignment="1" applyProtection="1">
      <alignment horizontal="center" vertical="center"/>
      <protection hidden="1"/>
    </xf>
    <xf numFmtId="0" fontId="28" fillId="14" borderId="35" xfId="0" applyFont="1" applyFill="1" applyBorder="1" applyAlignment="1" applyProtection="1">
      <alignment vertical="center"/>
      <protection hidden="1"/>
    </xf>
    <xf numFmtId="0" fontId="0" fillId="0" borderId="1" xfId="0" applyBorder="1" applyAlignment="1">
      <alignment horizontal="justify" vertical="center" wrapText="1"/>
    </xf>
    <xf numFmtId="0" fontId="0" fillId="0" borderId="1" xfId="0" applyBorder="1" applyAlignment="1">
      <alignment vertical="center" wrapText="1"/>
    </xf>
    <xf numFmtId="0" fontId="0" fillId="11" borderId="1" xfId="0" applyFill="1" applyBorder="1" applyAlignment="1">
      <alignment horizontal="center"/>
    </xf>
    <xf numFmtId="0" fontId="24" fillId="0" borderId="36" xfId="0" applyFont="1" applyBorder="1" applyAlignment="1">
      <alignment horizontal="center" vertical="center"/>
    </xf>
    <xf numFmtId="0" fontId="24" fillId="0" borderId="38" xfId="0" applyFont="1" applyBorder="1" applyAlignment="1">
      <alignment horizontal="center" vertical="center"/>
    </xf>
    <xf numFmtId="9" fontId="0" fillId="0" borderId="39" xfId="2" applyFont="1" applyBorder="1" applyAlignment="1">
      <alignment horizontal="center" vertical="center"/>
    </xf>
    <xf numFmtId="9" fontId="0" fillId="0" borderId="40" xfId="2" applyFont="1" applyBorder="1" applyAlignment="1">
      <alignment horizontal="center" vertical="center"/>
    </xf>
    <xf numFmtId="0" fontId="24" fillId="0" borderId="5" xfId="0" applyFont="1" applyBorder="1" applyAlignment="1">
      <alignment horizontal="center" vertical="center"/>
    </xf>
    <xf numFmtId="9" fontId="0" fillId="0" borderId="6" xfId="2" applyFont="1" applyBorder="1" applyAlignment="1">
      <alignment horizontal="center" vertical="center"/>
    </xf>
    <xf numFmtId="0" fontId="24" fillId="0" borderId="5" xfId="0" applyFont="1" applyBorder="1" applyAlignment="1">
      <alignment horizontal="center" vertical="center" wrapText="1"/>
    </xf>
    <xf numFmtId="0" fontId="0" fillId="3" borderId="0" xfId="0" applyFill="1" applyAlignment="1">
      <alignment horizontal="center" vertical="center"/>
    </xf>
    <xf numFmtId="0" fontId="0" fillId="11" borderId="0" xfId="0" applyFill="1" applyAlignment="1">
      <alignment horizontal="center" vertical="center"/>
    </xf>
    <xf numFmtId="0" fontId="20" fillId="0" borderId="36" xfId="0" applyFont="1" applyBorder="1" applyAlignment="1">
      <alignment horizontal="center" vertical="center"/>
    </xf>
    <xf numFmtId="9" fontId="20" fillId="0" borderId="39" xfId="2" applyFont="1" applyFill="1" applyBorder="1" applyAlignment="1">
      <alignment horizontal="center" vertical="center"/>
    </xf>
    <xf numFmtId="0" fontId="20" fillId="0" borderId="23" xfId="0" applyFont="1" applyBorder="1" applyAlignment="1">
      <alignment horizontal="center" vertical="center"/>
    </xf>
    <xf numFmtId="0" fontId="0" fillId="11" borderId="36" xfId="0" applyFill="1" applyBorder="1" applyAlignment="1">
      <alignment horizontal="center" vertical="center"/>
    </xf>
    <xf numFmtId="0" fontId="0" fillId="11" borderId="37" xfId="0" applyFill="1" applyBorder="1" applyAlignment="1">
      <alignment horizontal="center" vertical="center"/>
    </xf>
    <xf numFmtId="0" fontId="0" fillId="10" borderId="38" xfId="0" applyFill="1" applyBorder="1" applyAlignment="1">
      <alignment horizontal="center" vertical="center"/>
    </xf>
    <xf numFmtId="0" fontId="0" fillId="11" borderId="23" xfId="0" applyFill="1" applyBorder="1" applyAlignment="1">
      <alignment horizontal="center" vertical="center"/>
    </xf>
    <xf numFmtId="0" fontId="0" fillId="10" borderId="41" xfId="0" applyFill="1" applyBorder="1" applyAlignment="1">
      <alignment horizontal="center" vertical="center"/>
    </xf>
    <xf numFmtId="0" fontId="0" fillId="3" borderId="23" xfId="0" applyFill="1" applyBorder="1" applyAlignment="1">
      <alignment horizontal="center" vertical="center"/>
    </xf>
    <xf numFmtId="0" fontId="0" fillId="5" borderId="23" xfId="0" applyFill="1" applyBorder="1" applyAlignment="1">
      <alignment horizontal="center" vertical="center"/>
    </xf>
    <xf numFmtId="0" fontId="0" fillId="5" borderId="39" xfId="0" applyFill="1" applyBorder="1" applyAlignment="1">
      <alignment horizontal="center" vertical="center"/>
    </xf>
    <xf numFmtId="0" fontId="0" fillId="3" borderId="7" xfId="0" applyFill="1" applyBorder="1" applyAlignment="1">
      <alignment horizontal="center" vertical="center"/>
    </xf>
    <xf numFmtId="0" fontId="0" fillId="11" borderId="7" xfId="0" applyFill="1" applyBorder="1" applyAlignment="1">
      <alignment horizontal="center" vertical="center"/>
    </xf>
    <xf numFmtId="0" fontId="0" fillId="10" borderId="40" xfId="0" applyFill="1" applyBorder="1" applyAlignment="1">
      <alignment horizontal="center" vertical="center"/>
    </xf>
    <xf numFmtId="0" fontId="0" fillId="11" borderId="5" xfId="0" applyFill="1" applyBorder="1" applyAlignment="1">
      <alignment horizontal="center" vertical="center"/>
    </xf>
    <xf numFmtId="0" fontId="0" fillId="11" borderId="21" xfId="0" applyFill="1" applyBorder="1" applyAlignment="1">
      <alignment horizontal="center" vertical="center"/>
    </xf>
    <xf numFmtId="0" fontId="0" fillId="3" borderId="21" xfId="0" applyFill="1" applyBorder="1" applyAlignment="1">
      <alignment horizontal="center" vertical="center"/>
    </xf>
    <xf numFmtId="0" fontId="0" fillId="5" borderId="21" xfId="0" applyFill="1" applyBorder="1" applyAlignment="1">
      <alignment horizontal="center" vertical="center"/>
    </xf>
    <xf numFmtId="0" fontId="0" fillId="5" borderId="6" xfId="0" applyFill="1" applyBorder="1" applyAlignment="1">
      <alignment horizontal="center" vertical="center"/>
    </xf>
    <xf numFmtId="0" fontId="0" fillId="11" borderId="6" xfId="0" applyFill="1" applyBorder="1" applyAlignment="1">
      <alignment horizontal="center" vertical="center"/>
    </xf>
    <xf numFmtId="0" fontId="0" fillId="3" borderId="36" xfId="0" applyFill="1" applyBorder="1" applyAlignment="1">
      <alignment horizontal="center" vertical="center"/>
    </xf>
    <xf numFmtId="0" fontId="0" fillId="3" borderId="5" xfId="0" applyFill="1" applyBorder="1" applyAlignment="1">
      <alignment horizontal="center" vertical="center"/>
    </xf>
    <xf numFmtId="0" fontId="0" fillId="3" borderId="39" xfId="0" applyFill="1" applyBorder="1" applyAlignment="1">
      <alignment horizontal="center" vertical="center"/>
    </xf>
    <xf numFmtId="0" fontId="0" fillId="3" borderId="6" xfId="0" applyFill="1" applyBorder="1" applyAlignment="1">
      <alignment horizontal="center" vertical="center"/>
    </xf>
    <xf numFmtId="0" fontId="0" fillId="5" borderId="36" xfId="0" applyFill="1" applyBorder="1" applyAlignment="1">
      <alignment horizontal="center" vertical="center"/>
    </xf>
    <xf numFmtId="0" fontId="0" fillId="3" borderId="37" xfId="0" applyFill="1" applyBorder="1" applyAlignment="1">
      <alignment horizontal="center" vertical="center"/>
    </xf>
    <xf numFmtId="0" fontId="2" fillId="2" borderId="1" xfId="0" applyFont="1" applyFill="1" applyBorder="1" applyAlignment="1">
      <alignment horizontal="center" vertical="center" wrapText="1"/>
    </xf>
    <xf numFmtId="0" fontId="0" fillId="0" borderId="1" xfId="0" applyBorder="1" applyAlignment="1">
      <alignment horizontal="justify" vertical="center"/>
    </xf>
    <xf numFmtId="0" fontId="7" fillId="11" borderId="1" xfId="0" applyFont="1" applyFill="1" applyBorder="1" applyAlignment="1">
      <alignment horizontal="center"/>
    </xf>
    <xf numFmtId="0" fontId="7" fillId="4" borderId="1" xfId="0" applyFont="1" applyFill="1" applyBorder="1" applyAlignment="1">
      <alignment horizontal="center"/>
    </xf>
    <xf numFmtId="0" fontId="0" fillId="6" borderId="1" xfId="0" applyFill="1" applyBorder="1" applyAlignment="1">
      <alignment vertical="center"/>
    </xf>
    <xf numFmtId="0" fontId="0" fillId="0" borderId="1" xfId="0" applyBorder="1" applyAlignment="1">
      <alignment wrapText="1"/>
    </xf>
    <xf numFmtId="0" fontId="0" fillId="3" borderId="1" xfId="0" applyFill="1" applyBorder="1" applyAlignment="1">
      <alignment vertical="center"/>
    </xf>
    <xf numFmtId="0" fontId="0" fillId="11" borderId="1" xfId="0" applyFill="1" applyBorder="1" applyAlignment="1">
      <alignment vertical="center"/>
    </xf>
    <xf numFmtId="0" fontId="0" fillId="10" borderId="1" xfId="0" applyFill="1" applyBorder="1" applyAlignment="1">
      <alignment vertical="center"/>
    </xf>
    <xf numFmtId="0" fontId="0" fillId="0" borderId="0" xfId="0" applyAlignment="1">
      <alignment horizontal="right" vertical="center"/>
    </xf>
    <xf numFmtId="0" fontId="2" fillId="0" borderId="0" xfId="0" applyFont="1" applyAlignment="1">
      <alignment horizontal="center" vertical="center"/>
    </xf>
    <xf numFmtId="14" fontId="11" fillId="0" borderId="0" xfId="0" applyNumberFormat="1" applyFont="1" applyAlignment="1" applyProtection="1">
      <alignment horizontal="center" vertical="center"/>
      <protection locked="0"/>
    </xf>
    <xf numFmtId="0" fontId="12" fillId="0" borderId="0" xfId="0" applyFont="1" applyAlignment="1">
      <alignment horizontal="left" vertical="center" wrapText="1"/>
    </xf>
    <xf numFmtId="0" fontId="12" fillId="0" borderId="0" xfId="0" applyFont="1" applyAlignment="1">
      <alignment vertical="center" wrapText="1"/>
    </xf>
    <xf numFmtId="0" fontId="12" fillId="0" borderId="0" xfId="0" applyFont="1" applyAlignment="1">
      <alignment vertical="center"/>
    </xf>
    <xf numFmtId="0" fontId="11" fillId="0" borderId="0" xfId="0" applyFont="1" applyAlignment="1" applyProtection="1">
      <alignment horizontal="center" vertical="center" wrapText="1"/>
      <protection locked="0"/>
    </xf>
    <xf numFmtId="0" fontId="13" fillId="0" borderId="0" xfId="0" applyFont="1" applyAlignment="1">
      <alignment horizontal="center" vertical="center" wrapText="1"/>
    </xf>
    <xf numFmtId="0" fontId="2" fillId="0" borderId="1" xfId="0" applyFont="1" applyBorder="1" applyAlignment="1">
      <alignment horizontal="center" vertical="center"/>
    </xf>
    <xf numFmtId="9" fontId="3" fillId="0" borderId="0" xfId="0" applyNumberFormat="1" applyFont="1" applyAlignment="1">
      <alignment horizontal="center" vertical="center"/>
    </xf>
    <xf numFmtId="0" fontId="10" fillId="0" borderId="0" xfId="0" applyFont="1" applyAlignment="1">
      <alignment horizontal="center" vertical="center" textRotation="90"/>
    </xf>
    <xf numFmtId="0" fontId="2" fillId="0" borderId="0" xfId="0" applyFont="1" applyAlignment="1">
      <alignment horizontal="center" vertical="center" textRotation="90"/>
    </xf>
    <xf numFmtId="9" fontId="9" fillId="0" borderId="0" xfId="0" applyNumberFormat="1" applyFont="1" applyAlignment="1">
      <alignment horizontal="center" vertical="center"/>
    </xf>
    <xf numFmtId="0" fontId="2" fillId="0" borderId="0" xfId="0" applyFont="1" applyAlignment="1">
      <alignment horizontal="center" vertical="center" textRotation="90" wrapText="1"/>
    </xf>
    <xf numFmtId="0" fontId="9" fillId="0" borderId="0" xfId="0" applyFont="1" applyAlignment="1">
      <alignment horizontal="center" vertical="center" textRotation="90" wrapText="1"/>
    </xf>
    <xf numFmtId="9" fontId="2" fillId="0" borderId="0" xfId="0" applyNumberFormat="1" applyFont="1" applyAlignment="1">
      <alignment horizontal="center" vertical="center"/>
    </xf>
    <xf numFmtId="164" fontId="2" fillId="0" borderId="0" xfId="0" applyNumberFormat="1" applyFont="1" applyAlignment="1">
      <alignment horizontal="center" vertical="center"/>
    </xf>
    <xf numFmtId="0" fontId="3" fillId="0" borderId="0" xfId="0" applyFont="1" applyAlignment="1">
      <alignment horizontal="center" vertical="center" textRotation="90"/>
    </xf>
    <xf numFmtId="9" fontId="2" fillId="0" borderId="0" xfId="0" applyNumberFormat="1" applyFont="1" applyAlignment="1">
      <alignment horizontal="center" vertical="center" textRotation="90"/>
    </xf>
    <xf numFmtId="0" fontId="2" fillId="0" borderId="0" xfId="0" applyFont="1" applyAlignment="1">
      <alignment vertical="center" textRotation="90"/>
    </xf>
    <xf numFmtId="0" fontId="1" fillId="0" borderId="0" xfId="0" applyFont="1" applyAlignment="1">
      <alignment horizontal="center" vertical="center" textRotation="90"/>
    </xf>
    <xf numFmtId="0" fontId="2" fillId="0" borderId="0" xfId="0" applyFont="1" applyAlignment="1">
      <alignment horizontal="center" vertical="center" wrapText="1"/>
    </xf>
    <xf numFmtId="0" fontId="1" fillId="2" borderId="1" xfId="0" applyFont="1" applyFill="1" applyBorder="1" applyAlignment="1">
      <alignment horizontal="center" vertical="center"/>
    </xf>
    <xf numFmtId="0" fontId="2" fillId="0" borderId="1" xfId="0" applyFont="1" applyBorder="1" applyAlignment="1">
      <alignment horizontal="left"/>
    </xf>
    <xf numFmtId="0" fontId="0" fillId="0" borderId="1" xfId="0" applyBorder="1" applyAlignment="1">
      <alignment horizontal="left"/>
    </xf>
    <xf numFmtId="0" fontId="11" fillId="0" borderId="1" xfId="0" applyFont="1" applyBorder="1"/>
    <xf numFmtId="0" fontId="2" fillId="2" borderId="1" xfId="0" applyFont="1" applyFill="1" applyBorder="1"/>
    <xf numFmtId="0" fontId="0" fillId="0" borderId="1" xfId="0" applyBorder="1"/>
    <xf numFmtId="0" fontId="3" fillId="2" borderId="1" xfId="0" applyFont="1" applyFill="1" applyBorder="1" applyAlignment="1">
      <alignment horizontal="center" vertical="center" textRotation="90"/>
    </xf>
    <xf numFmtId="0" fontId="5"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2" fillId="2" borderId="1" xfId="0" applyFont="1" applyFill="1" applyBorder="1" applyAlignment="1">
      <alignment horizontal="center" vertical="center" textRotation="90" wrapText="1"/>
    </xf>
    <xf numFmtId="0" fontId="2" fillId="2" borderId="1" xfId="0" applyFont="1" applyFill="1" applyBorder="1" applyAlignment="1">
      <alignment horizontal="center" vertical="center" textRotation="90"/>
    </xf>
    <xf numFmtId="0" fontId="2" fillId="2" borderId="1" xfId="0" applyFont="1" applyFill="1" applyBorder="1" applyAlignment="1">
      <alignment horizontal="center" vertical="center"/>
    </xf>
    <xf numFmtId="0" fontId="0" fillId="0" borderId="1" xfId="0" applyBorder="1" applyAlignment="1">
      <alignment horizontal="center" vertical="center"/>
    </xf>
    <xf numFmtId="0" fontId="11" fillId="2" borderId="1" xfId="0" applyFont="1" applyFill="1" applyBorder="1" applyAlignment="1">
      <alignment horizontal="center" vertical="center" wrapText="1"/>
    </xf>
    <xf numFmtId="0" fontId="4" fillId="0" borderId="1" xfId="0" applyFont="1" applyBorder="1"/>
    <xf numFmtId="0" fontId="2" fillId="4" borderId="1" xfId="0" applyFont="1" applyFill="1" applyBorder="1" applyAlignment="1">
      <alignment horizontal="center" vertical="center"/>
    </xf>
    <xf numFmtId="0" fontId="2" fillId="0" borderId="1" xfId="0" applyFont="1" applyBorder="1" applyAlignment="1">
      <alignment horizontal="center" vertical="center" textRotation="90"/>
    </xf>
    <xf numFmtId="9" fontId="9" fillId="4" borderId="1" xfId="0" applyNumberFormat="1" applyFont="1" applyFill="1" applyBorder="1" applyAlignment="1">
      <alignment horizontal="center" vertical="center"/>
    </xf>
    <xf numFmtId="0" fontId="9" fillId="0" borderId="1" xfId="0" applyFont="1" applyBorder="1" applyAlignment="1">
      <alignment horizontal="center" vertical="center" textRotation="90" wrapText="1"/>
    </xf>
    <xf numFmtId="9" fontId="2" fillId="4" borderId="1" xfId="0" applyNumberFormat="1" applyFont="1" applyFill="1" applyBorder="1" applyAlignment="1">
      <alignment horizontal="center" vertical="center"/>
    </xf>
    <xf numFmtId="0" fontId="2" fillId="4" borderId="1" xfId="0" applyFont="1" applyFill="1" applyBorder="1" applyAlignment="1">
      <alignment horizontal="center" vertical="center" textRotation="90"/>
    </xf>
    <xf numFmtId="0" fontId="3" fillId="4" borderId="1" xfId="0" applyFont="1" applyFill="1" applyBorder="1" applyAlignment="1">
      <alignment horizontal="center" vertical="center" textRotation="90"/>
    </xf>
    <xf numFmtId="9" fontId="2" fillId="4" borderId="1" xfId="0" applyNumberFormat="1" applyFont="1" applyFill="1" applyBorder="1" applyAlignment="1">
      <alignment horizontal="center" vertical="center" textRotation="90"/>
    </xf>
    <xf numFmtId="0" fontId="2" fillId="4" borderId="1" xfId="0" applyFont="1" applyFill="1" applyBorder="1" applyAlignment="1">
      <alignment vertical="center" textRotation="90"/>
    </xf>
    <xf numFmtId="0" fontId="9" fillId="0" borderId="1" xfId="0" applyFont="1" applyBorder="1" applyAlignment="1">
      <alignment horizontal="justify" vertical="center" wrapText="1"/>
    </xf>
    <xf numFmtId="9" fontId="9" fillId="0" borderId="1" xfId="0" applyNumberFormat="1" applyFont="1" applyBorder="1" applyAlignment="1">
      <alignment horizontal="justify" vertical="center" wrapText="1"/>
    </xf>
    <xf numFmtId="0" fontId="2" fillId="0" borderId="1" xfId="0" applyFont="1" applyBorder="1" applyAlignment="1">
      <alignment horizontal="justify" vertical="center" wrapText="1"/>
    </xf>
    <xf numFmtId="9" fontId="2" fillId="0" borderId="1" xfId="0" applyNumberFormat="1" applyFont="1" applyBorder="1" applyAlignment="1">
      <alignment horizontal="justify" vertical="center" wrapText="1"/>
    </xf>
    <xf numFmtId="10" fontId="2" fillId="0" borderId="1" xfId="0" applyNumberFormat="1" applyFont="1" applyBorder="1" applyAlignment="1">
      <alignment horizontal="justify" vertical="center" wrapText="1"/>
    </xf>
    <xf numFmtId="10" fontId="9" fillId="0" borderId="1" xfId="0" applyNumberFormat="1" applyFont="1" applyBorder="1" applyAlignment="1">
      <alignment horizontal="justify" vertical="center" wrapText="1"/>
    </xf>
    <xf numFmtId="0" fontId="3" fillId="0" borderId="0" xfId="0" applyFont="1" applyAlignment="1">
      <alignment horizontal="center" vertical="center"/>
    </xf>
    <xf numFmtId="0" fontId="3" fillId="0" borderId="0" xfId="0" applyFont="1" applyAlignment="1">
      <alignment horizontal="center" vertical="center" wrapText="1"/>
    </xf>
    <xf numFmtId="9" fontId="3" fillId="0" borderId="0" xfId="0" applyNumberFormat="1" applyFont="1" applyAlignment="1">
      <alignment horizontal="center" vertical="center" wrapText="1"/>
    </xf>
    <xf numFmtId="41" fontId="3" fillId="0" borderId="0" xfId="1" applyFont="1" applyFill="1" applyBorder="1" applyAlignment="1">
      <alignment horizontal="center" vertical="center" wrapText="1"/>
    </xf>
    <xf numFmtId="0" fontId="4" fillId="16" borderId="43" xfId="0" applyFont="1" applyFill="1" applyBorder="1" applyAlignment="1">
      <alignment horizontal="center" vertical="center" wrapText="1"/>
    </xf>
    <xf numFmtId="0" fontId="6" fillId="0" borderId="0" xfId="0" applyFont="1"/>
    <xf numFmtId="14" fontId="33" fillId="0" borderId="1" xfId="0" applyNumberFormat="1" applyFont="1" applyBorder="1" applyAlignment="1">
      <alignment horizontal="center" vertical="center"/>
    </xf>
    <xf numFmtId="14" fontId="35" fillId="0" borderId="1" xfId="0" applyNumberFormat="1" applyFont="1" applyBorder="1" applyAlignment="1">
      <alignment horizontal="center" vertical="center" wrapText="1"/>
    </xf>
    <xf numFmtId="0" fontId="35" fillId="0" borderId="1" xfId="0" applyFont="1" applyBorder="1" applyAlignment="1">
      <alignment horizontal="justify" vertical="center"/>
    </xf>
    <xf numFmtId="0" fontId="12" fillId="0" borderId="1" xfId="0" applyFont="1" applyBorder="1" applyAlignment="1">
      <alignment horizontal="center" vertical="center" wrapText="1"/>
    </xf>
    <xf numFmtId="0" fontId="12" fillId="0" borderId="40" xfId="0" applyFont="1" applyBorder="1" applyAlignment="1">
      <alignment horizontal="center" vertical="center" wrapText="1"/>
    </xf>
    <xf numFmtId="0" fontId="12" fillId="0" borderId="6"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16"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0" xfId="0" applyFont="1" applyAlignment="1">
      <alignment horizontal="center" vertical="center" wrapText="1"/>
    </xf>
    <xf numFmtId="0" fontId="8" fillId="0" borderId="17"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16" xfId="0" applyFont="1" applyBorder="1" applyAlignment="1">
      <alignment horizontal="center" vertical="center" wrapText="1"/>
    </xf>
    <xf numFmtId="0" fontId="1" fillId="0" borderId="13" xfId="0" applyFont="1" applyBorder="1" applyAlignment="1">
      <alignment horizontal="center" vertical="center"/>
    </xf>
    <xf numFmtId="0" fontId="1" fillId="0" borderId="15" xfId="0" applyFont="1" applyBorder="1" applyAlignment="1">
      <alignment horizontal="center" vertical="center"/>
    </xf>
    <xf numFmtId="0" fontId="1" fillId="0" borderId="19" xfId="0" applyFont="1" applyBorder="1" applyAlignment="1">
      <alignment horizontal="center" vertical="center"/>
    </xf>
    <xf numFmtId="0" fontId="1" fillId="0" borderId="16" xfId="0" applyFont="1" applyBorder="1" applyAlignment="1">
      <alignment horizontal="center" vertical="center"/>
    </xf>
    <xf numFmtId="49" fontId="4" fillId="0" borderId="13" xfId="0" applyNumberFormat="1" applyFont="1" applyBorder="1" applyAlignment="1">
      <alignment horizontal="center" vertical="center" wrapText="1"/>
    </xf>
    <xf numFmtId="49" fontId="4" fillId="0" borderId="15" xfId="0" applyNumberFormat="1" applyFont="1" applyBorder="1" applyAlignment="1">
      <alignment horizontal="center" vertical="center" wrapText="1"/>
    </xf>
    <xf numFmtId="49" fontId="4" fillId="0" borderId="19" xfId="0" applyNumberFormat="1" applyFont="1" applyBorder="1" applyAlignment="1">
      <alignment horizontal="center" vertical="center" wrapText="1"/>
    </xf>
    <xf numFmtId="49" fontId="4" fillId="0" borderId="16" xfId="0" applyNumberFormat="1" applyFont="1" applyBorder="1" applyAlignment="1">
      <alignment horizontal="center" vertical="center" wrapText="1"/>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2" fillId="0" borderId="2" xfId="0" applyFont="1" applyBorder="1" applyAlignment="1">
      <alignment horizontal="justify" vertical="center" wrapText="1"/>
    </xf>
    <xf numFmtId="0" fontId="2" fillId="0" borderId="3" xfId="0" applyFont="1" applyBorder="1" applyAlignment="1">
      <alignment horizontal="justify" vertical="center" wrapText="1"/>
    </xf>
    <xf numFmtId="0" fontId="2" fillId="0" borderId="4" xfId="0" applyFont="1" applyBorder="1" applyAlignment="1">
      <alignment horizontal="justify" vertical="center" wrapText="1"/>
    </xf>
    <xf numFmtId="0" fontId="1" fillId="2" borderId="1" xfId="0" applyFont="1" applyFill="1" applyBorder="1" applyAlignment="1">
      <alignment horizontal="center" vertical="center"/>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xf numFmtId="0" fontId="2" fillId="2" borderId="2" xfId="0" applyFont="1" applyFill="1" applyBorder="1" applyAlignment="1">
      <alignment horizontal="center"/>
    </xf>
    <xf numFmtId="0" fontId="2" fillId="2" borderId="3" xfId="0" applyFont="1" applyFill="1" applyBorder="1" applyAlignment="1">
      <alignment horizontal="center"/>
    </xf>
    <xf numFmtId="0" fontId="2" fillId="2" borderId="4" xfId="0" applyFont="1" applyFill="1" applyBorder="1" applyAlignment="1">
      <alignment horizontal="center"/>
    </xf>
    <xf numFmtId="14" fontId="1" fillId="0" borderId="13" xfId="0" applyNumberFormat="1" applyFont="1" applyBorder="1" applyAlignment="1">
      <alignment horizontal="center" vertical="center"/>
    </xf>
    <xf numFmtId="0" fontId="29" fillId="2" borderId="36" xfId="3" applyFill="1" applyBorder="1" applyAlignment="1">
      <alignment horizontal="center" vertical="center" wrapText="1"/>
    </xf>
    <xf numFmtId="0" fontId="29" fillId="2" borderId="37" xfId="3" applyFill="1" applyBorder="1" applyAlignment="1">
      <alignment horizontal="center" vertical="center" wrapText="1"/>
    </xf>
    <xf numFmtId="0" fontId="29" fillId="2" borderId="38" xfId="3" applyFill="1" applyBorder="1" applyAlignment="1">
      <alignment horizontal="center" vertical="center" wrapText="1"/>
    </xf>
    <xf numFmtId="0" fontId="29" fillId="2" borderId="39" xfId="3" applyFill="1" applyBorder="1" applyAlignment="1">
      <alignment horizontal="center" vertical="center" wrapText="1"/>
    </xf>
    <xf numFmtId="0" fontId="29" fillId="2" borderId="7" xfId="3" applyFill="1" applyBorder="1" applyAlignment="1">
      <alignment horizontal="center" vertical="center" wrapText="1"/>
    </xf>
    <xf numFmtId="0" fontId="29" fillId="2" borderId="40" xfId="3" applyFill="1" applyBorder="1" applyAlignment="1">
      <alignment horizontal="center" vertical="center" wrapText="1"/>
    </xf>
    <xf numFmtId="0" fontId="1" fillId="2" borderId="36" xfId="0" applyFont="1" applyFill="1" applyBorder="1" applyAlignment="1">
      <alignment horizontal="center" vertical="center"/>
    </xf>
    <xf numFmtId="0" fontId="1" fillId="2" borderId="37" xfId="0" applyFont="1" applyFill="1" applyBorder="1" applyAlignment="1">
      <alignment horizontal="center" vertical="center"/>
    </xf>
    <xf numFmtId="0" fontId="1" fillId="2" borderId="38" xfId="0" applyFont="1" applyFill="1" applyBorder="1" applyAlignment="1">
      <alignment horizontal="center" vertical="center"/>
    </xf>
    <xf numFmtId="0" fontId="1" fillId="2" borderId="39"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40" xfId="0" applyFont="1" applyFill="1" applyBorder="1" applyAlignment="1">
      <alignment horizontal="center" vertical="center"/>
    </xf>
    <xf numFmtId="0" fontId="3" fillId="0" borderId="5" xfId="0" applyFont="1" applyBorder="1" applyAlignment="1">
      <alignment horizontal="center" vertical="top"/>
    </xf>
    <xf numFmtId="0" fontId="3" fillId="0" borderId="21" xfId="0" applyFont="1" applyBorder="1" applyAlignment="1">
      <alignment horizontal="center" vertical="top"/>
    </xf>
    <xf numFmtId="0" fontId="3" fillId="0" borderId="6" xfId="0" applyFont="1" applyBorder="1" applyAlignment="1">
      <alignment horizontal="center" vertical="top"/>
    </xf>
    <xf numFmtId="0" fontId="3" fillId="0" borderId="5" xfId="0" applyFont="1" applyBorder="1" applyAlignment="1">
      <alignment horizontal="justify" vertical="top"/>
    </xf>
    <xf numFmtId="0" fontId="3" fillId="0" borderId="21" xfId="0" applyFont="1" applyBorder="1" applyAlignment="1">
      <alignment horizontal="justify" vertical="top"/>
    </xf>
    <xf numFmtId="0" fontId="3" fillId="0" borderId="6" xfId="0" applyFont="1" applyBorder="1" applyAlignment="1">
      <alignment horizontal="justify" vertical="top"/>
    </xf>
    <xf numFmtId="0" fontId="3" fillId="0" borderId="5" xfId="0" applyFont="1" applyBorder="1" applyAlignment="1">
      <alignment horizontal="center" vertical="top" wrapText="1"/>
    </xf>
    <xf numFmtId="0" fontId="3" fillId="0" borderId="21" xfId="0" applyFont="1" applyBorder="1" applyAlignment="1">
      <alignment horizontal="center" vertical="top" wrapText="1"/>
    </xf>
    <xf numFmtId="0" fontId="3" fillId="0" borderId="6" xfId="0" applyFont="1" applyBorder="1" applyAlignment="1">
      <alignment horizontal="center" vertical="top" wrapText="1"/>
    </xf>
    <xf numFmtId="0" fontId="3" fillId="4" borderId="5" xfId="0" applyFont="1" applyFill="1" applyBorder="1" applyAlignment="1">
      <alignment horizontal="center" vertical="top"/>
    </xf>
    <xf numFmtId="0" fontId="3" fillId="4" borderId="21" xfId="0" applyFont="1" applyFill="1" applyBorder="1" applyAlignment="1">
      <alignment horizontal="center" vertical="top"/>
    </xf>
    <xf numFmtId="0" fontId="3" fillId="4" borderId="6" xfId="0" applyFont="1" applyFill="1" applyBorder="1" applyAlignment="1">
      <alignment horizontal="center" vertical="top"/>
    </xf>
    <xf numFmtId="0" fontId="2" fillId="2" borderId="2" xfId="0" applyFont="1" applyFill="1" applyBorder="1" applyAlignment="1">
      <alignment horizontal="center" vertical="center" textRotation="90" wrapText="1"/>
    </xf>
    <xf numFmtId="0" fontId="2" fillId="2" borderId="4" xfId="0" applyFont="1" applyFill="1" applyBorder="1" applyAlignment="1">
      <alignment horizontal="center" vertical="center" textRotation="90" wrapText="1"/>
    </xf>
    <xf numFmtId="0" fontId="12" fillId="0" borderId="1" xfId="0" applyFont="1" applyBorder="1" applyAlignment="1">
      <alignment horizontal="center" vertical="center" wrapText="1"/>
    </xf>
    <xf numFmtId="9" fontId="3" fillId="4" borderId="5" xfId="0" applyNumberFormat="1" applyFont="1" applyFill="1" applyBorder="1" applyAlignment="1">
      <alignment horizontal="center" vertical="top"/>
    </xf>
    <xf numFmtId="9" fontId="3" fillId="4" borderId="21" xfId="0" applyNumberFormat="1" applyFont="1" applyFill="1" applyBorder="1" applyAlignment="1">
      <alignment horizontal="center" vertical="top"/>
    </xf>
    <xf numFmtId="9" fontId="3" fillId="4" borderId="6" xfId="0" applyNumberFormat="1" applyFont="1" applyFill="1" applyBorder="1" applyAlignment="1">
      <alignment horizontal="center" vertical="top"/>
    </xf>
    <xf numFmtId="0" fontId="10" fillId="4" borderId="5" xfId="0" applyFont="1" applyFill="1" applyBorder="1" applyAlignment="1">
      <alignment horizontal="center" vertical="top" textRotation="90"/>
    </xf>
    <xf numFmtId="0" fontId="10" fillId="4" borderId="21" xfId="0" applyFont="1" applyFill="1" applyBorder="1" applyAlignment="1">
      <alignment horizontal="center" vertical="top" textRotation="90"/>
    </xf>
    <xf numFmtId="0" fontId="10" fillId="4" borderId="6" xfId="0" applyFont="1" applyFill="1" applyBorder="1" applyAlignment="1">
      <alignment horizontal="center" vertical="top" textRotation="90"/>
    </xf>
    <xf numFmtId="0" fontId="1" fillId="0" borderId="5" xfId="0" applyFont="1" applyBorder="1" applyAlignment="1">
      <alignment horizontal="center" vertical="center" textRotation="90"/>
    </xf>
    <xf numFmtId="0" fontId="1" fillId="0" borderId="21" xfId="0" applyFont="1" applyBorder="1" applyAlignment="1">
      <alignment horizontal="center" vertical="center" textRotation="90"/>
    </xf>
    <xf numFmtId="0" fontId="1" fillId="0" borderId="6" xfId="0" applyFont="1" applyBorder="1" applyAlignment="1">
      <alignment horizontal="center" vertical="center" textRotation="90"/>
    </xf>
    <xf numFmtId="0" fontId="2" fillId="0" borderId="5" xfId="0" applyFont="1" applyBorder="1" applyAlignment="1">
      <alignment horizontal="justify" vertical="center" wrapText="1"/>
    </xf>
    <xf numFmtId="0" fontId="2" fillId="0" borderId="21" xfId="0" applyFont="1" applyBorder="1" applyAlignment="1">
      <alignment horizontal="justify" vertical="center" wrapText="1"/>
    </xf>
    <xf numFmtId="0" fontId="2" fillId="0" borderId="6" xfId="0" applyFont="1" applyBorder="1" applyAlignment="1">
      <alignment horizontal="justify" vertical="center" wrapText="1"/>
    </xf>
    <xf numFmtId="0" fontId="9" fillId="0" borderId="5" xfId="0" applyFont="1" applyBorder="1" applyAlignment="1">
      <alignment horizontal="justify" vertical="top" wrapText="1"/>
    </xf>
    <xf numFmtId="0" fontId="9" fillId="0" borderId="21" xfId="0" applyFont="1" applyBorder="1" applyAlignment="1">
      <alignment horizontal="justify" vertical="top" wrapText="1"/>
    </xf>
    <xf numFmtId="0" fontId="9" fillId="0" borderId="6" xfId="0" applyFont="1" applyBorder="1" applyAlignment="1">
      <alignment horizontal="justify" vertical="top" wrapText="1"/>
    </xf>
    <xf numFmtId="14" fontId="2" fillId="0" borderId="5" xfId="0" applyNumberFormat="1" applyFont="1" applyBorder="1" applyAlignment="1">
      <alignment horizontal="justify" vertical="top" wrapText="1"/>
    </xf>
    <xf numFmtId="14" fontId="2" fillId="0" borderId="21" xfId="0" applyNumberFormat="1" applyFont="1" applyBorder="1" applyAlignment="1">
      <alignment horizontal="justify" vertical="top" wrapText="1"/>
    </xf>
    <xf numFmtId="14" fontId="2" fillId="0" borderId="6" xfId="0" applyNumberFormat="1" applyFont="1" applyBorder="1" applyAlignment="1">
      <alignment horizontal="justify" vertical="top" wrapText="1"/>
    </xf>
    <xf numFmtId="0" fontId="12" fillId="0" borderId="5" xfId="0" applyFont="1" applyBorder="1" applyAlignment="1">
      <alignment horizontal="center" vertical="center" wrapText="1"/>
    </xf>
    <xf numFmtId="0" fontId="12" fillId="0" borderId="21" xfId="0" applyFont="1" applyBorder="1" applyAlignment="1">
      <alignment horizontal="center" vertical="center" wrapText="1"/>
    </xf>
    <xf numFmtId="0" fontId="12" fillId="0" borderId="42" xfId="0" applyFont="1" applyBorder="1" applyAlignment="1">
      <alignment horizontal="center" vertical="center" wrapText="1"/>
    </xf>
    <xf numFmtId="0" fontId="33" fillId="0" borderId="5" xfId="0" applyFont="1" applyBorder="1" applyAlignment="1">
      <alignment horizontal="center" vertical="center" wrapText="1"/>
    </xf>
    <xf numFmtId="0" fontId="33" fillId="0" borderId="21" xfId="0" applyFont="1" applyBorder="1" applyAlignment="1">
      <alignment horizontal="center" vertical="center" wrapText="1"/>
    </xf>
    <xf numFmtId="0" fontId="33" fillId="0" borderId="42" xfId="0" applyFont="1" applyBorder="1" applyAlignment="1">
      <alignment horizontal="center" vertical="center" wrapText="1"/>
    </xf>
    <xf numFmtId="0" fontId="37" fillId="0" borderId="5" xfId="0" applyFont="1" applyBorder="1" applyAlignment="1">
      <alignment horizontal="center" vertical="center" wrapText="1"/>
    </xf>
    <xf numFmtId="0" fontId="37" fillId="0" borderId="21" xfId="0" applyFont="1" applyBorder="1" applyAlignment="1">
      <alignment horizontal="center" vertical="center" wrapText="1"/>
    </xf>
    <xf numFmtId="0" fontId="37" fillId="0" borderId="42" xfId="0" applyFont="1" applyBorder="1" applyAlignment="1">
      <alignment horizontal="center" vertical="center" wrapText="1"/>
    </xf>
    <xf numFmtId="0" fontId="8" fillId="0" borderId="0" xfId="0" applyFont="1" applyAlignment="1">
      <alignment horizontal="left" vertical="center"/>
    </xf>
    <xf numFmtId="9" fontId="3" fillId="0" borderId="5" xfId="0" applyNumberFormat="1" applyFont="1" applyBorder="1" applyAlignment="1">
      <alignment horizontal="center" vertical="top" wrapText="1"/>
    </xf>
    <xf numFmtId="9" fontId="3" fillId="0" borderId="21" xfId="0" applyNumberFormat="1" applyFont="1" applyBorder="1" applyAlignment="1">
      <alignment horizontal="center" vertical="top" wrapText="1"/>
    </xf>
    <xf numFmtId="9" fontId="3" fillId="0" borderId="6" xfId="0" applyNumberFormat="1" applyFont="1" applyBorder="1" applyAlignment="1">
      <alignment horizontal="center" vertical="top" wrapText="1"/>
    </xf>
    <xf numFmtId="9" fontId="3" fillId="0" borderId="5" xfId="1" applyNumberFormat="1" applyFont="1" applyBorder="1" applyAlignment="1">
      <alignment horizontal="center" vertical="top" wrapText="1"/>
    </xf>
    <xf numFmtId="9" fontId="3" fillId="0" borderId="21" xfId="1" applyNumberFormat="1" applyFont="1" applyBorder="1" applyAlignment="1">
      <alignment horizontal="center" vertical="top" wrapText="1"/>
    </xf>
    <xf numFmtId="9" fontId="3" fillId="0" borderId="6" xfId="1" applyNumberFormat="1" applyFont="1" applyBorder="1" applyAlignment="1">
      <alignment horizontal="center" vertical="top" wrapText="1"/>
    </xf>
    <xf numFmtId="0" fontId="34" fillId="0" borderId="0" xfId="0" applyFont="1" applyAlignment="1">
      <alignment horizontal="center"/>
    </xf>
    <xf numFmtId="0" fontId="7" fillId="11" borderId="1" xfId="0" applyFont="1" applyFill="1" applyBorder="1" applyAlignment="1">
      <alignment horizontal="center"/>
    </xf>
    <xf numFmtId="0" fontId="0" fillId="0" borderId="1" xfId="0" applyBorder="1" applyAlignment="1">
      <alignment horizontal="center" vertical="center" wrapText="1"/>
    </xf>
    <xf numFmtId="0" fontId="30" fillId="15" borderId="2" xfId="0" applyFont="1" applyFill="1" applyBorder="1" applyAlignment="1">
      <alignment horizontal="center" vertical="center" textRotation="90"/>
    </xf>
    <xf numFmtId="0" fontId="20" fillId="10" borderId="5" xfId="0" applyFont="1" applyFill="1" applyBorder="1" applyAlignment="1">
      <alignment horizontal="center" vertical="center"/>
    </xf>
    <xf numFmtId="0" fontId="20" fillId="10" borderId="6" xfId="0" applyFont="1" applyFill="1" applyBorder="1" applyAlignment="1">
      <alignment horizontal="center" vertical="center"/>
    </xf>
    <xf numFmtId="0" fontId="20" fillId="11" borderId="5" xfId="0" applyFont="1" applyFill="1" applyBorder="1" applyAlignment="1">
      <alignment horizontal="center" vertical="center"/>
    </xf>
    <xf numFmtId="0" fontId="20" fillId="11" borderId="6" xfId="0" applyFont="1" applyFill="1" applyBorder="1" applyAlignment="1">
      <alignment horizontal="center" vertical="center"/>
    </xf>
    <xf numFmtId="0" fontId="20" fillId="3" borderId="5" xfId="0" applyFont="1" applyFill="1" applyBorder="1" applyAlignment="1">
      <alignment horizontal="center" vertical="center"/>
    </xf>
    <xf numFmtId="0" fontId="20" fillId="3" borderId="6" xfId="0" applyFont="1" applyFill="1" applyBorder="1" applyAlignment="1">
      <alignment horizontal="center" vertical="center"/>
    </xf>
    <xf numFmtId="0" fontId="15" fillId="15" borderId="0" xfId="0" applyFont="1" applyFill="1" applyAlignment="1">
      <alignment horizontal="center"/>
    </xf>
    <xf numFmtId="0" fontId="15" fillId="0" borderId="0" xfId="0" applyFont="1" applyAlignment="1">
      <alignment horizontal="center"/>
    </xf>
    <xf numFmtId="0" fontId="20" fillId="5" borderId="5" xfId="0" applyFont="1" applyFill="1" applyBorder="1" applyAlignment="1">
      <alignment horizontal="center" vertical="center"/>
    </xf>
    <xf numFmtId="0" fontId="20" fillId="5" borderId="6" xfId="0" applyFont="1" applyFill="1" applyBorder="1" applyAlignment="1">
      <alignment horizontal="center" vertical="center"/>
    </xf>
    <xf numFmtId="0" fontId="31" fillId="0" borderId="0" xfId="0" applyFont="1" applyAlignment="1">
      <alignment horizontal="center" vertical="center" wrapText="1"/>
    </xf>
    <xf numFmtId="0" fontId="31" fillId="0" borderId="7" xfId="0" applyFont="1" applyBorder="1" applyAlignment="1">
      <alignment horizontal="center" vertical="center" wrapText="1"/>
    </xf>
    <xf numFmtId="0" fontId="25" fillId="12" borderId="1" xfId="0" applyFont="1" applyFill="1" applyBorder="1" applyAlignment="1">
      <alignment horizontal="center" vertical="center" wrapText="1"/>
    </xf>
    <xf numFmtId="0" fontId="17" fillId="7" borderId="23" xfId="0" applyFont="1" applyFill="1" applyBorder="1" applyAlignment="1">
      <alignment horizontal="left" vertical="center"/>
    </xf>
    <xf numFmtId="0" fontId="17" fillId="7" borderId="0" xfId="0" applyFont="1" applyFill="1" applyAlignment="1">
      <alignment horizontal="left" vertical="center"/>
    </xf>
    <xf numFmtId="0" fontId="21" fillId="0" borderId="2" xfId="0" applyFont="1" applyBorder="1" applyAlignment="1">
      <alignment horizontal="left" vertical="top" wrapText="1"/>
    </xf>
    <xf numFmtId="0" fontId="21" fillId="0" borderId="3" xfId="0" applyFont="1" applyBorder="1" applyAlignment="1">
      <alignment horizontal="left" vertical="top" wrapText="1"/>
    </xf>
    <xf numFmtId="0" fontId="21" fillId="0" borderId="29" xfId="0" applyFont="1" applyBorder="1" applyAlignment="1">
      <alignment horizontal="left" vertical="top" wrapText="1"/>
    </xf>
    <xf numFmtId="0" fontId="21" fillId="0" borderId="30" xfId="0" applyFont="1" applyBorder="1" applyAlignment="1">
      <alignment horizontal="left" vertical="top" wrapText="1"/>
    </xf>
    <xf numFmtId="0" fontId="21" fillId="0" borderId="31" xfId="0" applyFont="1" applyBorder="1" applyAlignment="1">
      <alignment horizontal="left" vertical="top" wrapText="1"/>
    </xf>
    <xf numFmtId="0" fontId="21" fillId="0" borderId="32" xfId="0" applyFont="1" applyBorder="1" applyAlignment="1">
      <alignment horizontal="left" vertical="top" wrapText="1"/>
    </xf>
    <xf numFmtId="0" fontId="15" fillId="8" borderId="23" xfId="0" applyFont="1" applyFill="1" applyBorder="1" applyAlignment="1">
      <alignment horizontal="center" vertical="center"/>
    </xf>
    <xf numFmtId="0" fontId="15" fillId="8" borderId="0" xfId="0" applyFont="1" applyFill="1" applyAlignment="1">
      <alignment horizontal="center" vertical="center"/>
    </xf>
    <xf numFmtId="0" fontId="18" fillId="0" borderId="2" xfId="0" applyFont="1" applyBorder="1" applyAlignment="1" applyProtection="1">
      <alignment horizontal="center" vertical="center" wrapText="1"/>
      <protection hidden="1"/>
    </xf>
    <xf numFmtId="0" fontId="18" fillId="0" borderId="3" xfId="0" applyFont="1" applyBorder="1" applyAlignment="1" applyProtection="1">
      <alignment horizontal="center" vertical="center" wrapText="1"/>
      <protection hidden="1"/>
    </xf>
    <xf numFmtId="0" fontId="18" fillId="0" borderId="4" xfId="0" applyFont="1" applyBorder="1" applyAlignment="1" applyProtection="1">
      <alignment horizontal="center" vertical="center" wrapText="1"/>
      <protection hidden="1"/>
    </xf>
    <xf numFmtId="0" fontId="24" fillId="9" borderId="1" xfId="0" applyFont="1" applyFill="1" applyBorder="1" applyAlignment="1">
      <alignment horizontal="center" vertical="center"/>
    </xf>
    <xf numFmtId="0" fontId="15" fillId="9" borderId="22" xfId="0" applyFont="1" applyFill="1" applyBorder="1" applyAlignment="1">
      <alignment horizontal="center" vertical="center"/>
    </xf>
    <xf numFmtId="0" fontId="15" fillId="9" borderId="27" xfId="0" applyFont="1" applyFill="1" applyBorder="1" applyAlignment="1">
      <alignment horizontal="center" vertical="center"/>
    </xf>
    <xf numFmtId="0" fontId="15" fillId="9" borderId="28" xfId="0" applyFont="1" applyFill="1" applyBorder="1" applyAlignment="1">
      <alignment horizontal="center" vertical="center"/>
    </xf>
    <xf numFmtId="0" fontId="15" fillId="9" borderId="8" xfId="0" applyFont="1" applyFill="1" applyBorder="1" applyAlignment="1">
      <alignment horizontal="center" vertical="center"/>
    </xf>
    <xf numFmtId="0" fontId="15" fillId="9" borderId="12" xfId="0" applyFont="1" applyFill="1" applyBorder="1" applyAlignment="1">
      <alignment horizontal="center" vertical="center"/>
    </xf>
    <xf numFmtId="0" fontId="21" fillId="0" borderId="2" xfId="0" applyFont="1" applyBorder="1" applyAlignment="1">
      <alignment horizontal="left" vertical="center" wrapText="1"/>
    </xf>
    <xf numFmtId="0" fontId="21" fillId="0" borderId="3" xfId="0" applyFont="1" applyBorder="1" applyAlignment="1">
      <alignment horizontal="left" vertical="center" wrapText="1"/>
    </xf>
    <xf numFmtId="0" fontId="21" fillId="0" borderId="29" xfId="0" applyFont="1" applyBorder="1" applyAlignment="1">
      <alignment horizontal="left" vertical="center" wrapText="1"/>
    </xf>
    <xf numFmtId="0" fontId="14" fillId="0" borderId="0" xfId="0" applyFont="1" applyAlignment="1">
      <alignment horizontal="center" vertical="center"/>
    </xf>
    <xf numFmtId="0" fontId="15" fillId="7" borderId="0" xfId="0" applyFont="1" applyFill="1" applyAlignment="1">
      <alignment horizontal="left" vertical="center"/>
    </xf>
    <xf numFmtId="0" fontId="18" fillId="0" borderId="24" xfId="0" applyFont="1" applyBorder="1" applyAlignment="1" applyProtection="1">
      <alignment horizontal="center" vertical="center" wrapText="1"/>
      <protection hidden="1"/>
    </xf>
    <xf numFmtId="0" fontId="18" fillId="0" borderId="25" xfId="0" applyFont="1" applyBorder="1" applyAlignment="1" applyProtection="1">
      <alignment horizontal="center" vertical="center" wrapText="1"/>
      <protection hidden="1"/>
    </xf>
    <xf numFmtId="0" fontId="18" fillId="0" borderId="26" xfId="0" applyFont="1" applyBorder="1" applyAlignment="1" applyProtection="1">
      <alignment horizontal="center" vertical="center" wrapText="1"/>
      <protection hidden="1"/>
    </xf>
    <xf numFmtId="0" fontId="18" fillId="0" borderId="25" xfId="0" applyFont="1" applyBorder="1" applyAlignment="1" applyProtection="1">
      <alignment horizontal="center" vertical="center"/>
      <protection hidden="1"/>
    </xf>
    <xf numFmtId="0" fontId="18" fillId="0" borderId="26" xfId="0" applyFont="1" applyBorder="1" applyAlignment="1" applyProtection="1">
      <alignment horizontal="center" vertical="center"/>
      <protection hidden="1"/>
    </xf>
    <xf numFmtId="0" fontId="36" fillId="0" borderId="40" xfId="0" applyFont="1" applyBorder="1" applyAlignment="1">
      <alignment horizontal="center" vertical="center" wrapText="1"/>
    </xf>
  </cellXfs>
  <cellStyles count="4">
    <cellStyle name="Hipervínculo" xfId="3" builtinId="8"/>
    <cellStyle name="Millares [0]" xfId="1" builtinId="6"/>
    <cellStyle name="Normal" xfId="0" builtinId="0"/>
    <cellStyle name="Porcentaje" xfId="2" builtinId="5"/>
  </cellStyles>
  <dxfs count="25">
    <dxf>
      <fill>
        <patternFill>
          <bgColor rgb="FFFF0000"/>
        </patternFill>
      </fill>
    </dxf>
    <dxf>
      <fill>
        <patternFill>
          <bgColor rgb="FF00B050"/>
        </patternFill>
      </fill>
    </dxf>
    <dxf>
      <fill>
        <patternFill>
          <bgColor theme="9" tint="0.39994506668294322"/>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FF00"/>
        </patternFill>
      </fill>
    </dxf>
    <dxf>
      <fill>
        <patternFill>
          <bgColor theme="9" tint="0.39994506668294322"/>
        </patternFill>
      </fill>
    </dxf>
    <dxf>
      <fill>
        <patternFill>
          <bgColor rgb="FF00B050"/>
        </patternFill>
      </fill>
    </dxf>
    <dxf>
      <fill>
        <patternFill>
          <bgColor rgb="FFFFFF00"/>
        </patternFill>
      </fill>
    </dxf>
    <dxf>
      <fill>
        <patternFill>
          <bgColor rgb="FF92D050"/>
        </patternFill>
      </fill>
    </dxf>
    <dxf>
      <fill>
        <patternFill>
          <bgColor rgb="FFFFC000"/>
        </patternFill>
      </fill>
    </dxf>
    <dxf>
      <fill>
        <patternFill>
          <bgColor rgb="FFFF0000"/>
        </patternFill>
      </fill>
    </dxf>
    <dxf>
      <font>
        <b/>
        <i val="0"/>
        <color auto="1"/>
      </font>
      <fill>
        <patternFill>
          <bgColor theme="9" tint="0.39994506668294322"/>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
      <font>
        <b/>
        <i val="0"/>
        <color auto="1"/>
      </font>
      <fill>
        <patternFill>
          <bgColor rgb="FF00B050"/>
        </patternFill>
      </fill>
    </dxf>
    <dxf>
      <font>
        <b/>
        <i val="0"/>
        <color auto="1"/>
      </font>
      <fill>
        <patternFill>
          <bgColor theme="9" tint="0.39994506668294322"/>
        </patternFill>
      </fill>
    </dxf>
    <dxf>
      <font>
        <b/>
        <i val="0"/>
        <color auto="1"/>
      </font>
      <fill>
        <patternFill>
          <bgColor rgb="FF00B050"/>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560916</xdr:colOff>
      <xdr:row>0</xdr:row>
      <xdr:rowOff>101599</xdr:rowOff>
    </xdr:from>
    <xdr:to>
      <xdr:col>1</xdr:col>
      <xdr:colOff>1238250</xdr:colOff>
      <xdr:row>7</xdr:row>
      <xdr:rowOff>99975</xdr:rowOff>
    </xdr:to>
    <xdr:pic>
      <xdr:nvPicPr>
        <xdr:cNvPr id="2" name="Imagen 1">
          <a:extLst>
            <a:ext uri="{FF2B5EF4-FFF2-40B4-BE49-F238E27FC236}">
              <a16:creationId xmlns:a16="http://schemas.microsoft.com/office/drawing/2014/main" id="{EEF0FAD8-4B2B-42ED-AD0D-385CE1C2362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39334" cy="1455701"/>
        </a:xfrm>
        <a:prstGeom prst="rect">
          <a:avLst/>
        </a:prstGeom>
        <a:noFill/>
        <a:ln>
          <a:noFill/>
        </a:ln>
      </xdr:spPr>
    </xdr:pic>
    <xdr:clientData/>
  </xdr:twoCellAnchor>
  <xdr:twoCellAnchor editAs="oneCell">
    <xdr:from>
      <xdr:col>0</xdr:col>
      <xdr:colOff>560916</xdr:colOff>
      <xdr:row>0</xdr:row>
      <xdr:rowOff>101599</xdr:rowOff>
    </xdr:from>
    <xdr:to>
      <xdr:col>1</xdr:col>
      <xdr:colOff>1238250</xdr:colOff>
      <xdr:row>7</xdr:row>
      <xdr:rowOff>20600</xdr:rowOff>
    </xdr:to>
    <xdr:pic>
      <xdr:nvPicPr>
        <xdr:cNvPr id="3" name="Imagen 2">
          <a:extLst>
            <a:ext uri="{FF2B5EF4-FFF2-40B4-BE49-F238E27FC236}">
              <a16:creationId xmlns:a16="http://schemas.microsoft.com/office/drawing/2014/main" id="{3BDD7558-08AD-42AA-8F3E-E0E7F71B9C0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39334" cy="1376326"/>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8DAED6-0DB7-4A08-9F76-9BE34A4D7218}">
  <sheetPr>
    <tabColor rgb="FF00B050"/>
  </sheetPr>
  <dimension ref="A1:B14"/>
  <sheetViews>
    <sheetView workbookViewId="0">
      <selection activeCell="B9" sqref="B9"/>
    </sheetView>
  </sheetViews>
  <sheetFormatPr defaultColWidth="11.42578125" defaultRowHeight="14.45"/>
  <cols>
    <col min="1" max="1" width="18.28515625" customWidth="1"/>
    <col min="2" max="2" width="55.7109375" customWidth="1"/>
  </cols>
  <sheetData>
    <row r="1" spans="1:2" ht="21">
      <c r="A1" s="260" t="s">
        <v>0</v>
      </c>
      <c r="B1" s="260"/>
    </row>
    <row r="3" spans="1:2">
      <c r="A3" t="s">
        <v>1</v>
      </c>
    </row>
    <row r="5" spans="1:2">
      <c r="A5" s="151" t="s">
        <v>2</v>
      </c>
      <c r="B5" s="151" t="s">
        <v>3</v>
      </c>
    </row>
    <row r="6" spans="1:2" ht="28.9">
      <c r="A6" s="154">
        <v>46055</v>
      </c>
      <c r="B6" s="155" t="s">
        <v>4</v>
      </c>
    </row>
    <row r="7" spans="1:2">
      <c r="A7" s="119"/>
      <c r="B7" s="84"/>
    </row>
    <row r="8" spans="1:2">
      <c r="A8" s="119"/>
      <c r="B8" s="84"/>
    </row>
    <row r="9" spans="1:2">
      <c r="A9" s="119"/>
      <c r="B9" s="84"/>
    </row>
    <row r="10" spans="1:2">
      <c r="A10" s="119"/>
      <c r="B10" s="84"/>
    </row>
    <row r="11" spans="1:2">
      <c r="A11" s="119"/>
      <c r="B11" s="84"/>
    </row>
    <row r="12" spans="1:2">
      <c r="A12" s="119"/>
      <c r="B12" s="84"/>
    </row>
    <row r="14" spans="1:2">
      <c r="A14" s="152" t="s">
        <v>5</v>
      </c>
    </row>
  </sheetData>
  <mergeCells count="1">
    <mergeCell ref="A1:B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AEC3B-7332-4C34-A0C8-E97F17E2FC48}">
  <sheetPr>
    <tabColor rgb="FFFFC000"/>
    <pageSetUpPr fitToPage="1"/>
  </sheetPr>
  <dimension ref="A1:BA31"/>
  <sheetViews>
    <sheetView showGridLines="0" tabSelected="1" topLeftCell="AU19" zoomScale="70" zoomScaleNormal="70" workbookViewId="0">
      <selection activeCell="BK18" sqref="BK18"/>
    </sheetView>
  </sheetViews>
  <sheetFormatPr defaultColWidth="11.42578125" defaultRowHeight="15.6"/>
  <cols>
    <col min="2" max="2" width="27.140625" customWidth="1"/>
    <col min="3" max="3" width="26" customWidth="1"/>
    <col min="4" max="4" width="28.42578125" customWidth="1"/>
    <col min="5" max="5" width="25.42578125" customWidth="1"/>
    <col min="6" max="6" width="25.42578125" hidden="1" customWidth="1"/>
    <col min="7" max="8" width="20.140625" customWidth="1"/>
    <col min="9" max="9" width="9.42578125" customWidth="1"/>
    <col min="10" max="10" width="25.42578125" customWidth="1"/>
    <col min="11" max="11" width="32.85546875" customWidth="1"/>
    <col min="12" max="12" width="20.140625" style="1" customWidth="1"/>
    <col min="13" max="13" width="9.42578125" style="1" customWidth="1"/>
    <col min="14" max="14" width="26.85546875" style="1" customWidth="1"/>
    <col min="15" max="15" width="11.28515625" style="1" customWidth="1"/>
    <col min="16" max="16" width="1" style="1" customWidth="1"/>
    <col min="17" max="17" width="5.140625" style="1" customWidth="1"/>
    <col min="18" max="23" width="46.7109375" style="1" customWidth="1"/>
    <col min="24" max="24" width="15.85546875" style="1" customWidth="1"/>
    <col min="25" max="27" width="10.28515625" style="1" customWidth="1"/>
    <col min="28" max="28" width="6" style="1" customWidth="1"/>
    <col min="29" max="29" width="13.7109375" style="1" customWidth="1"/>
    <col min="30" max="30" width="7.42578125" style="1" customWidth="1"/>
    <col min="31" max="31" width="5.7109375" style="1" customWidth="1"/>
    <col min="32" max="32" width="22.28515625" style="1" customWidth="1"/>
    <col min="33" max="33" width="11.85546875" style="1" customWidth="1"/>
    <col min="34" max="34" width="7.28515625" style="1" customWidth="1"/>
    <col min="35" max="35" width="10.85546875" style="1" customWidth="1"/>
    <col min="36" max="36" width="8" style="1" customWidth="1"/>
    <col min="37" max="38" width="7.28515625" style="1" customWidth="1"/>
    <col min="39" max="39" width="9.28515625" style="1" customWidth="1"/>
    <col min="40" max="40" width="8.42578125" style="4" customWidth="1"/>
    <col min="41" max="41" width="1" style="4" customWidth="1"/>
    <col min="42" max="42" width="26.85546875" style="4" customWidth="1"/>
    <col min="43" max="43" width="26.7109375" style="1" customWidth="1"/>
    <col min="44" max="44" width="20.85546875" style="1" customWidth="1"/>
    <col min="45" max="45" width="1" customWidth="1"/>
    <col min="46" max="46" width="18.28515625" customWidth="1"/>
    <col min="47" max="47" width="55.28515625" customWidth="1"/>
    <col min="48" max="50" width="45" customWidth="1"/>
    <col min="51" max="51" width="1" customWidth="1"/>
    <col min="52" max="53" width="45" customWidth="1"/>
  </cols>
  <sheetData>
    <row r="1" spans="1:53" ht="15.75" customHeight="1">
      <c r="A1" s="159"/>
      <c r="B1" s="160"/>
      <c r="C1" s="165" t="s">
        <v>6</v>
      </c>
      <c r="D1" s="166"/>
      <c r="E1" s="166"/>
      <c r="F1" s="166"/>
      <c r="G1" s="166"/>
      <c r="H1" s="166"/>
      <c r="I1" s="166"/>
      <c r="J1" s="166"/>
      <c r="K1" s="166"/>
      <c r="L1" s="166"/>
      <c r="M1" s="166"/>
      <c r="N1" s="166"/>
      <c r="O1" s="166"/>
      <c r="P1" s="166"/>
      <c r="Q1" s="166"/>
      <c r="R1" s="166"/>
      <c r="S1" s="166"/>
      <c r="T1" s="166"/>
      <c r="U1" s="166"/>
      <c r="V1" s="166"/>
      <c r="W1" s="166"/>
      <c r="X1" s="166"/>
      <c r="Y1" s="166"/>
      <c r="Z1" s="166"/>
      <c r="AA1" s="166"/>
      <c r="AB1" s="166"/>
      <c r="AC1" s="166"/>
      <c r="AD1" s="166"/>
      <c r="AE1" s="166"/>
      <c r="AF1" s="166"/>
      <c r="AG1" s="166"/>
      <c r="AH1" s="166"/>
      <c r="AI1" s="166"/>
      <c r="AJ1" s="166"/>
      <c r="AK1" s="166"/>
      <c r="AL1" s="166"/>
      <c r="AM1" s="166"/>
      <c r="AN1" s="166"/>
      <c r="AO1" s="166"/>
      <c r="AP1" s="166"/>
      <c r="AQ1" s="166"/>
      <c r="AR1" s="166"/>
      <c r="AS1" s="166"/>
      <c r="AT1" s="166"/>
      <c r="AU1" s="166"/>
      <c r="AV1" s="166"/>
      <c r="AW1" s="167"/>
      <c r="AX1" s="159" t="s">
        <v>7</v>
      </c>
      <c r="AY1" s="160"/>
      <c r="AZ1" s="174" t="s">
        <v>8</v>
      </c>
      <c r="BA1" s="175"/>
    </row>
    <row r="2" spans="1:53" ht="15.75" customHeight="1" thickBot="1">
      <c r="A2" s="161"/>
      <c r="B2" s="162"/>
      <c r="C2" s="168"/>
      <c r="D2" s="169"/>
      <c r="E2" s="169"/>
      <c r="F2" s="169"/>
      <c r="G2" s="169"/>
      <c r="H2" s="169"/>
      <c r="I2" s="169"/>
      <c r="J2" s="169"/>
      <c r="K2" s="169"/>
      <c r="L2" s="169"/>
      <c r="M2" s="169"/>
      <c r="N2" s="169"/>
      <c r="O2" s="169"/>
      <c r="P2" s="169"/>
      <c r="Q2" s="169"/>
      <c r="R2" s="169"/>
      <c r="S2" s="169"/>
      <c r="T2" s="169"/>
      <c r="U2" s="169"/>
      <c r="V2" s="169"/>
      <c r="W2" s="169"/>
      <c r="X2" s="169"/>
      <c r="Y2" s="169"/>
      <c r="Z2" s="169"/>
      <c r="AA2" s="169"/>
      <c r="AB2" s="169"/>
      <c r="AC2" s="169"/>
      <c r="AD2" s="169"/>
      <c r="AE2" s="169"/>
      <c r="AF2" s="169"/>
      <c r="AG2" s="169"/>
      <c r="AH2" s="169"/>
      <c r="AI2" s="169"/>
      <c r="AJ2" s="169"/>
      <c r="AK2" s="169"/>
      <c r="AL2" s="169"/>
      <c r="AM2" s="169"/>
      <c r="AN2" s="169"/>
      <c r="AO2" s="169"/>
      <c r="AP2" s="169"/>
      <c r="AQ2" s="169"/>
      <c r="AR2" s="169"/>
      <c r="AS2" s="169"/>
      <c r="AT2" s="169"/>
      <c r="AU2" s="169"/>
      <c r="AV2" s="169"/>
      <c r="AW2" s="170"/>
      <c r="AX2" s="163"/>
      <c r="AY2" s="164"/>
      <c r="AZ2" s="176"/>
      <c r="BA2" s="177"/>
    </row>
    <row r="3" spans="1:53" ht="15.75" customHeight="1">
      <c r="A3" s="161"/>
      <c r="B3" s="162"/>
      <c r="C3" s="168"/>
      <c r="D3" s="169"/>
      <c r="E3" s="169"/>
      <c r="F3" s="169"/>
      <c r="G3" s="169"/>
      <c r="H3" s="169"/>
      <c r="I3" s="169"/>
      <c r="J3" s="169"/>
      <c r="K3" s="169"/>
      <c r="L3" s="169"/>
      <c r="M3" s="169"/>
      <c r="N3" s="169"/>
      <c r="O3" s="169"/>
      <c r="P3" s="169"/>
      <c r="Q3" s="169"/>
      <c r="R3" s="169"/>
      <c r="S3" s="169"/>
      <c r="T3" s="169"/>
      <c r="U3" s="169"/>
      <c r="V3" s="169"/>
      <c r="W3" s="169"/>
      <c r="X3" s="169"/>
      <c r="Y3" s="169"/>
      <c r="Z3" s="169"/>
      <c r="AA3" s="169"/>
      <c r="AB3" s="169"/>
      <c r="AC3" s="169"/>
      <c r="AD3" s="169"/>
      <c r="AE3" s="169"/>
      <c r="AF3" s="169"/>
      <c r="AG3" s="169"/>
      <c r="AH3" s="169"/>
      <c r="AI3" s="169"/>
      <c r="AJ3" s="169"/>
      <c r="AK3" s="169"/>
      <c r="AL3" s="169"/>
      <c r="AM3" s="169"/>
      <c r="AN3" s="169"/>
      <c r="AO3" s="169"/>
      <c r="AP3" s="169"/>
      <c r="AQ3" s="169"/>
      <c r="AR3" s="169"/>
      <c r="AS3" s="169"/>
      <c r="AT3" s="169"/>
      <c r="AU3" s="169"/>
      <c r="AV3" s="169"/>
      <c r="AW3" s="170"/>
      <c r="AX3" s="159" t="s">
        <v>9</v>
      </c>
      <c r="AY3" s="160"/>
      <c r="AZ3" s="178" t="s">
        <v>10</v>
      </c>
      <c r="BA3" s="179"/>
    </row>
    <row r="4" spans="1:53" ht="16.5" customHeight="1" thickBot="1">
      <c r="A4" s="161"/>
      <c r="B4" s="162"/>
      <c r="C4" s="171"/>
      <c r="D4" s="172"/>
      <c r="E4" s="172"/>
      <c r="F4" s="172"/>
      <c r="G4" s="172"/>
      <c r="H4" s="172"/>
      <c r="I4" s="172"/>
      <c r="J4" s="172"/>
      <c r="K4" s="172"/>
      <c r="L4" s="172"/>
      <c r="M4" s="172"/>
      <c r="N4" s="172"/>
      <c r="O4" s="172"/>
      <c r="P4" s="172"/>
      <c r="Q4" s="172"/>
      <c r="R4" s="172"/>
      <c r="S4" s="172"/>
      <c r="T4" s="172"/>
      <c r="U4" s="172"/>
      <c r="V4" s="172"/>
      <c r="W4" s="172"/>
      <c r="X4" s="172"/>
      <c r="Y4" s="172"/>
      <c r="Z4" s="172"/>
      <c r="AA4" s="172"/>
      <c r="AB4" s="172"/>
      <c r="AC4" s="172"/>
      <c r="AD4" s="172"/>
      <c r="AE4" s="172"/>
      <c r="AF4" s="172"/>
      <c r="AG4" s="172"/>
      <c r="AH4" s="172"/>
      <c r="AI4" s="172"/>
      <c r="AJ4" s="172"/>
      <c r="AK4" s="172"/>
      <c r="AL4" s="172"/>
      <c r="AM4" s="172"/>
      <c r="AN4" s="172"/>
      <c r="AO4" s="172"/>
      <c r="AP4" s="172"/>
      <c r="AQ4" s="172"/>
      <c r="AR4" s="172"/>
      <c r="AS4" s="172"/>
      <c r="AT4" s="172"/>
      <c r="AU4" s="172"/>
      <c r="AV4" s="172"/>
      <c r="AW4" s="173"/>
      <c r="AX4" s="163"/>
      <c r="AY4" s="164"/>
      <c r="AZ4" s="180"/>
      <c r="BA4" s="181"/>
    </row>
    <row r="5" spans="1:53" ht="20.45" customHeight="1">
      <c r="A5" s="161"/>
      <c r="B5" s="162"/>
      <c r="C5" s="165" t="s">
        <v>11</v>
      </c>
      <c r="D5" s="166"/>
      <c r="E5" s="166"/>
      <c r="F5" s="166"/>
      <c r="G5" s="166"/>
      <c r="H5" s="166"/>
      <c r="I5" s="166"/>
      <c r="J5" s="166"/>
      <c r="K5" s="166"/>
      <c r="L5" s="166"/>
      <c r="M5" s="166"/>
      <c r="N5" s="166"/>
      <c r="O5" s="166"/>
      <c r="P5" s="166"/>
      <c r="Q5" s="166"/>
      <c r="R5" s="166"/>
      <c r="S5" s="166"/>
      <c r="T5" s="166"/>
      <c r="U5" s="166"/>
      <c r="V5" s="166"/>
      <c r="W5" s="166"/>
      <c r="X5" s="166"/>
      <c r="Y5" s="166"/>
      <c r="Z5" s="166"/>
      <c r="AA5" s="166"/>
      <c r="AB5" s="166"/>
      <c r="AC5" s="166"/>
      <c r="AD5" s="166"/>
      <c r="AE5" s="166"/>
      <c r="AF5" s="166"/>
      <c r="AG5" s="166"/>
      <c r="AH5" s="166"/>
      <c r="AI5" s="166"/>
      <c r="AJ5" s="166"/>
      <c r="AK5" s="166"/>
      <c r="AL5" s="166"/>
      <c r="AM5" s="166"/>
      <c r="AN5" s="166"/>
      <c r="AO5" s="166"/>
      <c r="AP5" s="166"/>
      <c r="AQ5" s="166"/>
      <c r="AR5" s="166"/>
      <c r="AS5" s="166"/>
      <c r="AT5" s="166"/>
      <c r="AU5" s="166"/>
      <c r="AV5" s="166"/>
      <c r="AW5" s="167"/>
      <c r="AX5" s="159" t="s">
        <v>12</v>
      </c>
      <c r="AY5" s="160"/>
      <c r="AZ5" s="159" t="s">
        <v>13</v>
      </c>
      <c r="BA5" s="160"/>
    </row>
    <row r="6" spans="1:53" ht="15" customHeight="1" thickBot="1">
      <c r="A6" s="161"/>
      <c r="B6" s="162"/>
      <c r="C6" s="168"/>
      <c r="D6" s="169"/>
      <c r="E6" s="169"/>
      <c r="F6" s="169"/>
      <c r="G6" s="169"/>
      <c r="H6" s="169"/>
      <c r="I6" s="169"/>
      <c r="J6" s="169"/>
      <c r="K6" s="169"/>
      <c r="L6" s="169"/>
      <c r="M6" s="169"/>
      <c r="N6" s="169"/>
      <c r="O6" s="169"/>
      <c r="P6" s="169"/>
      <c r="Q6" s="169"/>
      <c r="R6" s="169"/>
      <c r="S6" s="169"/>
      <c r="T6" s="169"/>
      <c r="U6" s="169"/>
      <c r="V6" s="169"/>
      <c r="W6" s="169"/>
      <c r="X6" s="169"/>
      <c r="Y6" s="169"/>
      <c r="Z6" s="169"/>
      <c r="AA6" s="169"/>
      <c r="AB6" s="169"/>
      <c r="AC6" s="169"/>
      <c r="AD6" s="169"/>
      <c r="AE6" s="169"/>
      <c r="AF6" s="169"/>
      <c r="AG6" s="169"/>
      <c r="AH6" s="169"/>
      <c r="AI6" s="169"/>
      <c r="AJ6" s="169"/>
      <c r="AK6" s="169"/>
      <c r="AL6" s="169"/>
      <c r="AM6" s="169"/>
      <c r="AN6" s="169"/>
      <c r="AO6" s="169"/>
      <c r="AP6" s="169"/>
      <c r="AQ6" s="169"/>
      <c r="AR6" s="169"/>
      <c r="AS6" s="169"/>
      <c r="AT6" s="169"/>
      <c r="AU6" s="169"/>
      <c r="AV6" s="169"/>
      <c r="AW6" s="170"/>
      <c r="AX6" s="163"/>
      <c r="AY6" s="164"/>
      <c r="AZ6" s="163"/>
      <c r="BA6" s="164"/>
    </row>
    <row r="7" spans="1:53" ht="15.75" customHeight="1">
      <c r="A7" s="161"/>
      <c r="B7" s="162"/>
      <c r="C7" s="168"/>
      <c r="D7" s="169"/>
      <c r="E7" s="169"/>
      <c r="F7" s="169"/>
      <c r="G7" s="169"/>
      <c r="H7" s="169"/>
      <c r="I7" s="169"/>
      <c r="J7" s="169"/>
      <c r="K7" s="169"/>
      <c r="L7" s="169"/>
      <c r="M7" s="169"/>
      <c r="N7" s="169"/>
      <c r="O7" s="169"/>
      <c r="P7" s="169"/>
      <c r="Q7" s="169"/>
      <c r="R7" s="169"/>
      <c r="S7" s="169"/>
      <c r="T7" s="169"/>
      <c r="U7" s="169"/>
      <c r="V7" s="169"/>
      <c r="W7" s="169"/>
      <c r="X7" s="169"/>
      <c r="Y7" s="169"/>
      <c r="Z7" s="169"/>
      <c r="AA7" s="169"/>
      <c r="AB7" s="169"/>
      <c r="AC7" s="169"/>
      <c r="AD7" s="169"/>
      <c r="AE7" s="169"/>
      <c r="AF7" s="169"/>
      <c r="AG7" s="169"/>
      <c r="AH7" s="169"/>
      <c r="AI7" s="169"/>
      <c r="AJ7" s="169"/>
      <c r="AK7" s="169"/>
      <c r="AL7" s="169"/>
      <c r="AM7" s="169"/>
      <c r="AN7" s="169"/>
      <c r="AO7" s="169"/>
      <c r="AP7" s="169"/>
      <c r="AQ7" s="169"/>
      <c r="AR7" s="169"/>
      <c r="AS7" s="169"/>
      <c r="AT7" s="169"/>
      <c r="AU7" s="169"/>
      <c r="AV7" s="169"/>
      <c r="AW7" s="170"/>
      <c r="AX7" s="159" t="s">
        <v>14</v>
      </c>
      <c r="AY7" s="160"/>
      <c r="AZ7" s="198">
        <v>45909</v>
      </c>
      <c r="BA7" s="175"/>
    </row>
    <row r="8" spans="1:53" ht="16.5" customHeight="1" thickBot="1">
      <c r="A8" s="163"/>
      <c r="B8" s="164"/>
      <c r="C8" s="171"/>
      <c r="D8" s="172"/>
      <c r="E8" s="172"/>
      <c r="F8" s="172"/>
      <c r="G8" s="172"/>
      <c r="H8" s="172"/>
      <c r="I8" s="172"/>
      <c r="J8" s="172"/>
      <c r="K8" s="172"/>
      <c r="L8" s="172"/>
      <c r="M8" s="172"/>
      <c r="N8" s="172"/>
      <c r="O8" s="172"/>
      <c r="P8" s="172"/>
      <c r="Q8" s="172"/>
      <c r="R8" s="172"/>
      <c r="S8" s="172"/>
      <c r="T8" s="172"/>
      <c r="U8" s="172"/>
      <c r="V8" s="172"/>
      <c r="W8" s="172"/>
      <c r="X8" s="172"/>
      <c r="Y8" s="172"/>
      <c r="Z8" s="172"/>
      <c r="AA8" s="172"/>
      <c r="AB8" s="172"/>
      <c r="AC8" s="172"/>
      <c r="AD8" s="172"/>
      <c r="AE8" s="172"/>
      <c r="AF8" s="172"/>
      <c r="AG8" s="172"/>
      <c r="AH8" s="172"/>
      <c r="AI8" s="172"/>
      <c r="AJ8" s="172"/>
      <c r="AK8" s="172"/>
      <c r="AL8" s="172"/>
      <c r="AM8" s="172"/>
      <c r="AN8" s="172"/>
      <c r="AO8" s="172"/>
      <c r="AP8" s="172"/>
      <c r="AQ8" s="172"/>
      <c r="AR8" s="172"/>
      <c r="AS8" s="172"/>
      <c r="AT8" s="172"/>
      <c r="AU8" s="172"/>
      <c r="AV8" s="172"/>
      <c r="AW8" s="173"/>
      <c r="AX8" s="163"/>
      <c r="AY8" s="164"/>
      <c r="AZ8" s="176"/>
      <c r="BA8" s="177"/>
    </row>
    <row r="10" spans="1:53" ht="54" customHeight="1">
      <c r="A10" s="182" t="s">
        <v>15</v>
      </c>
      <c r="B10" s="183"/>
      <c r="C10" s="184"/>
      <c r="D10" s="185" t="s">
        <v>16</v>
      </c>
      <c r="E10" s="186"/>
      <c r="F10" s="186"/>
      <c r="G10" s="186"/>
      <c r="H10" s="186"/>
      <c r="I10" s="186"/>
      <c r="J10" s="186"/>
      <c r="K10" s="186"/>
      <c r="L10" s="186"/>
      <c r="M10" s="187"/>
      <c r="N10" s="12"/>
      <c r="AN10" s="1"/>
      <c r="AO10" s="1"/>
      <c r="AP10" s="1"/>
    </row>
    <row r="11" spans="1:53" s="3" customFormat="1" ht="75" customHeight="1">
      <c r="A11" s="182" t="s">
        <v>17</v>
      </c>
      <c r="B11" s="183"/>
      <c r="C11" s="184"/>
      <c r="D11" s="188" t="s">
        <v>18</v>
      </c>
      <c r="E11" s="189"/>
      <c r="F11" s="189"/>
      <c r="G11" s="189"/>
      <c r="H11" s="189"/>
      <c r="I11" s="189"/>
      <c r="J11" s="189"/>
      <c r="K11" s="189"/>
      <c r="L11" s="189"/>
      <c r="M11" s="190"/>
      <c r="N11" s="13"/>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row>
    <row r="12" spans="1:53" s="3" customFormat="1" ht="75" customHeight="1">
      <c r="A12" s="182" t="s">
        <v>19</v>
      </c>
      <c r="B12" s="183"/>
      <c r="C12" s="184"/>
      <c r="D12" s="188" t="s">
        <v>20</v>
      </c>
      <c r="E12" s="189"/>
      <c r="F12" s="189"/>
      <c r="G12" s="189"/>
      <c r="H12" s="189"/>
      <c r="I12" s="189"/>
      <c r="J12" s="189"/>
      <c r="K12" s="189"/>
      <c r="L12" s="189"/>
      <c r="M12" s="190"/>
      <c r="N12" s="13"/>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row>
    <row r="13" spans="1:53" s="3" customFormat="1" ht="24.75" customHeight="1">
      <c r="A13" s="6"/>
      <c r="B13" s="6"/>
      <c r="C13" s="6"/>
      <c r="D13" s="6"/>
      <c r="E13" s="6"/>
      <c r="F13" s="6"/>
      <c r="G13" s="6"/>
      <c r="H13" s="6"/>
      <c r="I13" s="6"/>
      <c r="J13" s="6"/>
      <c r="K13" s="6"/>
      <c r="L13" s="6"/>
      <c r="M13" s="6"/>
      <c r="N13" s="6"/>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row>
    <row r="14" spans="1:53" s="3" customFormat="1" ht="24.75" customHeight="1">
      <c r="A14" s="199" t="s">
        <v>21</v>
      </c>
      <c r="B14" s="200"/>
      <c r="C14" s="200"/>
      <c r="D14" s="200"/>
      <c r="E14" s="200"/>
      <c r="F14" s="200"/>
      <c r="G14" s="200"/>
      <c r="H14" s="200"/>
      <c r="I14" s="200"/>
      <c r="J14" s="200"/>
      <c r="K14" s="200"/>
      <c r="L14" s="200"/>
      <c r="M14" s="200"/>
      <c r="N14" s="200"/>
      <c r="O14" s="201"/>
      <c r="P14" s="115"/>
      <c r="Q14" s="192" t="s">
        <v>22</v>
      </c>
      <c r="R14" s="193"/>
      <c r="S14" s="193"/>
      <c r="T14" s="193"/>
      <c r="U14" s="193"/>
      <c r="V14" s="193"/>
      <c r="W14" s="193"/>
      <c r="X14" s="193"/>
      <c r="Y14" s="193"/>
      <c r="Z14" s="193"/>
      <c r="AA14" s="193"/>
      <c r="AB14" s="193"/>
      <c r="AC14" s="193"/>
      <c r="AD14" s="193"/>
      <c r="AE14" s="193"/>
      <c r="AF14" s="193"/>
      <c r="AG14" s="193"/>
      <c r="AH14" s="193"/>
      <c r="AI14" s="193"/>
      <c r="AJ14" s="193"/>
      <c r="AK14" s="193"/>
      <c r="AL14" s="193"/>
      <c r="AM14" s="193"/>
      <c r="AN14" s="194"/>
      <c r="AO14" s="115"/>
      <c r="AP14" s="205" t="s">
        <v>23</v>
      </c>
      <c r="AQ14" s="206"/>
      <c r="AR14" s="207"/>
      <c r="AS14" s="116"/>
      <c r="AT14" s="205" t="s">
        <v>24</v>
      </c>
      <c r="AU14" s="206"/>
      <c r="AV14" s="206"/>
      <c r="AW14" s="206"/>
      <c r="AX14" s="207"/>
      <c r="AY14" s="117"/>
      <c r="AZ14" s="191" t="s">
        <v>25</v>
      </c>
      <c r="BA14" s="191"/>
    </row>
    <row r="15" spans="1:53">
      <c r="A15" s="202"/>
      <c r="B15" s="203"/>
      <c r="C15" s="203"/>
      <c r="D15" s="203"/>
      <c r="E15" s="203"/>
      <c r="F15" s="203"/>
      <c r="G15" s="203"/>
      <c r="H15" s="203"/>
      <c r="I15" s="203"/>
      <c r="J15" s="203"/>
      <c r="K15" s="203"/>
      <c r="L15" s="203"/>
      <c r="M15" s="203"/>
      <c r="N15" s="203"/>
      <c r="O15" s="204"/>
      <c r="P15" s="115"/>
      <c r="Q15" s="118"/>
      <c r="R15" s="118"/>
      <c r="S15" s="118"/>
      <c r="T15" s="118"/>
      <c r="U15" s="118"/>
      <c r="V15" s="118"/>
      <c r="W15" s="118"/>
      <c r="X15" s="118"/>
      <c r="Y15" s="192" t="s">
        <v>26</v>
      </c>
      <c r="Z15" s="193"/>
      <c r="AA15" s="194"/>
      <c r="AB15" s="192" t="s">
        <v>27</v>
      </c>
      <c r="AC15" s="193"/>
      <c r="AD15" s="193"/>
      <c r="AE15" s="193"/>
      <c r="AF15" s="194"/>
      <c r="AG15" s="195"/>
      <c r="AH15" s="196"/>
      <c r="AI15" s="196"/>
      <c r="AJ15" s="196"/>
      <c r="AK15" s="196"/>
      <c r="AL15" s="196"/>
      <c r="AM15" s="196"/>
      <c r="AN15" s="197"/>
      <c r="AO15" s="115"/>
      <c r="AP15" s="208"/>
      <c r="AQ15" s="209"/>
      <c r="AR15" s="210"/>
      <c r="AS15" s="119"/>
      <c r="AT15" s="208"/>
      <c r="AU15" s="209"/>
      <c r="AV15" s="209"/>
      <c r="AW15" s="209"/>
      <c r="AX15" s="210"/>
      <c r="AY15" s="117"/>
      <c r="AZ15" s="191"/>
      <c r="BA15" s="191"/>
    </row>
    <row r="16" spans="1:53" s="5" customFormat="1" ht="187.5" customHeight="1">
      <c r="A16" s="120" t="s">
        <v>28</v>
      </c>
      <c r="B16" s="121" t="s">
        <v>29</v>
      </c>
      <c r="C16" s="122" t="s">
        <v>30</v>
      </c>
      <c r="D16" s="122" t="s">
        <v>31</v>
      </c>
      <c r="E16" s="123" t="s">
        <v>32</v>
      </c>
      <c r="F16" s="124" t="s">
        <v>33</v>
      </c>
      <c r="G16" s="125" t="s">
        <v>34</v>
      </c>
      <c r="H16" s="123" t="s">
        <v>35</v>
      </c>
      <c r="I16" s="122" t="s">
        <v>36</v>
      </c>
      <c r="J16" s="122" t="s">
        <v>37</v>
      </c>
      <c r="K16" s="123" t="s">
        <v>38</v>
      </c>
      <c r="L16" s="123" t="s">
        <v>39</v>
      </c>
      <c r="M16" s="122" t="s">
        <v>36</v>
      </c>
      <c r="N16" s="122" t="s">
        <v>40</v>
      </c>
      <c r="O16" s="126" t="s">
        <v>41</v>
      </c>
      <c r="P16" s="115"/>
      <c r="Q16" s="127" t="s">
        <v>42</v>
      </c>
      <c r="R16" s="83" t="s">
        <v>43</v>
      </c>
      <c r="S16" s="83" t="s">
        <v>44</v>
      </c>
      <c r="T16" s="83" t="s">
        <v>45</v>
      </c>
      <c r="U16" s="83" t="s">
        <v>46</v>
      </c>
      <c r="V16" s="83" t="s">
        <v>47</v>
      </c>
      <c r="W16" s="83" t="s">
        <v>48</v>
      </c>
      <c r="X16" s="114" t="s">
        <v>49</v>
      </c>
      <c r="Y16" s="127" t="s">
        <v>50</v>
      </c>
      <c r="Z16" s="127" t="s">
        <v>51</v>
      </c>
      <c r="AA16" s="127" t="s">
        <v>52</v>
      </c>
      <c r="AB16" s="223" t="s">
        <v>53</v>
      </c>
      <c r="AC16" s="224"/>
      <c r="AD16" s="127" t="s">
        <v>54</v>
      </c>
      <c r="AE16" s="223" t="s">
        <v>55</v>
      </c>
      <c r="AF16" s="224"/>
      <c r="AG16" s="126" t="s">
        <v>56</v>
      </c>
      <c r="AH16" s="126" t="s">
        <v>57</v>
      </c>
      <c r="AI16" s="126" t="s">
        <v>36</v>
      </c>
      <c r="AJ16" s="126" t="s">
        <v>58</v>
      </c>
      <c r="AK16" s="126" t="s">
        <v>36</v>
      </c>
      <c r="AL16" s="126" t="s">
        <v>40</v>
      </c>
      <c r="AM16" s="126" t="s">
        <v>59</v>
      </c>
      <c r="AN16" s="126" t="s">
        <v>60</v>
      </c>
      <c r="AO16" s="115"/>
      <c r="AP16" s="128" t="s">
        <v>61</v>
      </c>
      <c r="AQ16" s="128" t="s">
        <v>62</v>
      </c>
      <c r="AR16" s="83" t="s">
        <v>63</v>
      </c>
      <c r="AS16" s="129"/>
      <c r="AT16" s="130" t="s">
        <v>64</v>
      </c>
      <c r="AU16" s="130" t="s">
        <v>65</v>
      </c>
      <c r="AV16" s="130" t="s">
        <v>66</v>
      </c>
      <c r="AW16" s="130" t="s">
        <v>67</v>
      </c>
      <c r="AX16" s="130" t="s">
        <v>68</v>
      </c>
      <c r="AY16" s="131"/>
      <c r="AZ16" s="130" t="s">
        <v>69</v>
      </c>
      <c r="BA16" s="130" t="s">
        <v>70</v>
      </c>
    </row>
    <row r="17" spans="1:53" ht="267.95" customHeight="1">
      <c r="A17" s="211">
        <v>1</v>
      </c>
      <c r="B17" s="214" t="s">
        <v>71</v>
      </c>
      <c r="C17" s="217" t="s">
        <v>72</v>
      </c>
      <c r="D17" s="217" t="s">
        <v>73</v>
      </c>
      <c r="E17" s="217" t="s">
        <v>74</v>
      </c>
      <c r="F17" s="217"/>
      <c r="G17" s="211">
        <v>10</v>
      </c>
      <c r="H17" s="220" t="str">
        <f>IF(G17&lt;=0,"",IF(G17&lt;=2,"Muy Baja",IF(G17&lt;=24,"Baja",IF(G17&lt;=500,"Media",IF(G17&lt;=5000,"Alta","Muy Alta")))))</f>
        <v>Baja</v>
      </c>
      <c r="I17" s="226">
        <f>IF(H17="","",IF(H17="Muy Baja",0.2,IF(H17="Baja",0.4,IF(H17="Media",0.6,IF(H17="Alta",0.8,IF(H17="Muy Alta",1,))))))</f>
        <v>0.4</v>
      </c>
      <c r="J17" s="254" t="s">
        <v>75</v>
      </c>
      <c r="K17" s="257" t="str">
        <f>+J17</f>
        <v>El riesgo afecta la imagen de la entidad con algunos usuarios de relevancia frente al logro de los objetivos.</v>
      </c>
      <c r="L17" s="220" t="str">
        <f>+VLOOKUP(K17,Datos!$O$4:$P$15,2,FALSE)</f>
        <v>Moderado</v>
      </c>
      <c r="M17" s="226">
        <f>IF(L17="","",IF(L17="Leve",0.2,IF(L17="Menor",0.4,IF(L17="Moderado",0.6,IF(L17="Mayor",0.8,IF(L17="Catastrófico",1,))))))</f>
        <v>0.6</v>
      </c>
      <c r="N17" s="226" t="str">
        <f>+CONCATENATE(H17, " - ", L17)</f>
        <v>Baja - Moderado</v>
      </c>
      <c r="O17" s="229" t="str">
        <f>+VLOOKUP(N17,Datos!J4:K28,2,)</f>
        <v>MODERADO</v>
      </c>
      <c r="P17" s="115"/>
      <c r="Q17" s="100">
        <v>1</v>
      </c>
      <c r="R17" s="143" t="s">
        <v>76</v>
      </c>
      <c r="S17" s="143" t="s">
        <v>77</v>
      </c>
      <c r="T17" s="143" t="s">
        <v>78</v>
      </c>
      <c r="U17" s="143" t="s">
        <v>79</v>
      </c>
      <c r="V17" s="143" t="s">
        <v>80</v>
      </c>
      <c r="W17" s="143" t="s">
        <v>81</v>
      </c>
      <c r="X17" s="132" t="str">
        <f>IF(OR(Y17="Preventivo",Y17="Detectivo"),"Probabilidad",IF(Y17="Correctivo","Impacto",""))</f>
        <v>Probabilidad</v>
      </c>
      <c r="Y17" s="133" t="s">
        <v>82</v>
      </c>
      <c r="Z17" s="133" t="s">
        <v>83</v>
      </c>
      <c r="AA17" s="134" t="str">
        <f t="shared" ref="AA17" si="0">IF(AND(Y17="Preventivo",Z17="Automático"),"50%",IF(AND(Y17="Preventivo",Z17="Manual"),"40%",IF(AND(Y17="Detectivo",Z17="Automático"),"40%",IF(AND(Y17="Detectivo",Z17="Manual"),"30%",IF(AND(Y17="Correctivo",Z17="Automático"),"35%",IF(AND(Y17="Correctivo",Z17="Manual"),"25%",""))))))</f>
        <v>40%</v>
      </c>
      <c r="AB17" s="7" t="s">
        <v>84</v>
      </c>
      <c r="AC17" s="135" t="s">
        <v>85</v>
      </c>
      <c r="AD17" s="133" t="s">
        <v>86</v>
      </c>
      <c r="AE17" s="7" t="s">
        <v>87</v>
      </c>
      <c r="AF17" s="7" t="str">
        <f t="shared" ref="AF17:AF21" si="1">+W17</f>
        <v>Actas de reunión
Correo electrónico (Cuando aplique)</v>
      </c>
      <c r="AG17" s="136">
        <f>IFERROR(IF(X17="Probabilidad",(I17-(+I17*AA17)),IF(X17="Impacto",I17,"")),"")</f>
        <v>0.24</v>
      </c>
      <c r="AH17" s="137" t="str">
        <f t="shared" ref="AH17:AH21" si="2">IFERROR(IF(AG17="","",IF(AG17&lt;=0.2,"Muy Baja",IF(AG17&lt;=0.4,"Baja",IF(AG17&lt;=0.6,"Media",IF(AG17&lt;=0.8,"Alta","Muy Alta"))))),"")</f>
        <v>Baja</v>
      </c>
      <c r="AI17" s="15">
        <f>I17-(AA17*I17)</f>
        <v>0.24</v>
      </c>
      <c r="AJ17" s="138" t="str">
        <f t="shared" ref="AJ17:AJ21" si="3">IFERROR(IF(AK17="","",IF(AK17&lt;=0.2,"Leve",IF(AK17&lt;=0.4,"Menor",IF(AK17&lt;=0.6,"Moderado",IF(AK17&lt;=0.8,"Mayor","Catastrófico"))))),"")</f>
        <v>Moderado</v>
      </c>
      <c r="AK17" s="136">
        <f>IFERROR(IF(X17="Impacto",(M17-(+M17*AA17)),IF(X17="Probabilidad",M17,"")),"")</f>
        <v>0.6</v>
      </c>
      <c r="AL17" s="139" t="str">
        <f>+CONCATENATE(AH17, " - ", AJ17)</f>
        <v>Baja - Moderado</v>
      </c>
      <c r="AM17" s="140" t="str">
        <f>+VLOOKUP(AL17,Datos!$J$4:$K$28,2,)</f>
        <v>MODERADO</v>
      </c>
      <c r="AN17" s="232" t="s">
        <v>88</v>
      </c>
      <c r="AO17" s="115"/>
      <c r="AP17" s="235" t="s">
        <v>89</v>
      </c>
      <c r="AQ17" s="238"/>
      <c r="AR17" s="241"/>
      <c r="AS17" s="119"/>
      <c r="AT17" s="153">
        <v>46150</v>
      </c>
      <c r="AU17" s="156" t="s">
        <v>90</v>
      </c>
      <c r="AV17" s="244" t="s">
        <v>91</v>
      </c>
      <c r="AW17" s="244" t="s">
        <v>91</v>
      </c>
      <c r="AX17" s="247" t="s">
        <v>91</v>
      </c>
      <c r="AY17" s="131"/>
      <c r="AZ17" s="250" t="s">
        <v>92</v>
      </c>
      <c r="BA17" s="225"/>
    </row>
    <row r="18" spans="1:53" ht="219" customHeight="1">
      <c r="A18" s="212"/>
      <c r="B18" s="215"/>
      <c r="C18" s="218"/>
      <c r="D18" s="218"/>
      <c r="E18" s="218"/>
      <c r="F18" s="218"/>
      <c r="G18" s="212"/>
      <c r="H18" s="221"/>
      <c r="I18" s="227"/>
      <c r="J18" s="255"/>
      <c r="K18" s="258"/>
      <c r="L18" s="221"/>
      <c r="M18" s="227"/>
      <c r="N18" s="227"/>
      <c r="O18" s="230"/>
      <c r="P18" s="115"/>
      <c r="Q18" s="100">
        <v>2</v>
      </c>
      <c r="R18" s="143" t="s">
        <v>76</v>
      </c>
      <c r="S18" s="143" t="s">
        <v>93</v>
      </c>
      <c r="T18" s="143" t="s">
        <v>94</v>
      </c>
      <c r="U18" s="143" t="s">
        <v>95</v>
      </c>
      <c r="V18" s="143" t="s">
        <v>96</v>
      </c>
      <c r="W18" s="143" t="s">
        <v>97</v>
      </c>
      <c r="X18" s="132" t="str">
        <f t="shared" ref="X18:X21" si="4">IF(OR(Y18="Preventivo",Y18="Detectivo"),"Probabilidad",IF(Y18="Correctivo","Impacto",""))</f>
        <v>Probabilidad</v>
      </c>
      <c r="Y18" s="133" t="s">
        <v>82</v>
      </c>
      <c r="Z18" s="133" t="s">
        <v>83</v>
      </c>
      <c r="AA18" s="134" t="str">
        <f t="shared" ref="AA18" si="5">IF(AND(Y18="Preventivo",Z18="Automático"),"50%",IF(AND(Y18="Preventivo",Z18="Manual"),"40%",IF(AND(Y18="Detectivo",Z18="Automático"),"40%",IF(AND(Y18="Detectivo",Z18="Manual"),"30%",IF(AND(Y18="Correctivo",Z18="Automático"),"35%",IF(AND(Y18="Correctivo",Z18="Manual"),"25%",""))))))</f>
        <v>40%</v>
      </c>
      <c r="AB18" s="7" t="s">
        <v>84</v>
      </c>
      <c r="AC18" s="135" t="s">
        <v>98</v>
      </c>
      <c r="AD18" s="133" t="s">
        <v>86</v>
      </c>
      <c r="AE18" s="7" t="s">
        <v>87</v>
      </c>
      <c r="AF18" s="7" t="str">
        <f t="shared" si="1"/>
        <v>Fichas BPIN / Fichas EBI ( Sin codificación o en borrador) ( Cuando aplique)</v>
      </c>
      <c r="AG18" s="15">
        <f t="shared" ref="AG18:AG21" si="6">IFERROR(IF(AND(X17="Probabilidad",X18="Probabilidad"),(AI17-(+AI17*AA18)),IF(X18="Probabilidad",($I$17-(+$I$17*AA18)),IF(X18="Impacto",AI17,""))),"")</f>
        <v>0.14399999999999999</v>
      </c>
      <c r="AH18" s="137" t="str">
        <f t="shared" si="2"/>
        <v>Muy Baja</v>
      </c>
      <c r="AI18" s="15">
        <f t="shared" ref="AI18:AI21" si="7">+AG18</f>
        <v>0.14399999999999999</v>
      </c>
      <c r="AJ18" s="138" t="str">
        <f t="shared" si="3"/>
        <v>Moderado</v>
      </c>
      <c r="AK18" s="136">
        <f t="shared" ref="AK18:AK21" si="8">IFERROR(IF(AND(X17="Impacto",X17="Impacto"),(AK17-(+AK17*AA18)),IF(X18="Impacto",($M$17-(+$M$17*AA18)),IF(X18="Probabilidad",AK17,""))),"")</f>
        <v>0.6</v>
      </c>
      <c r="AL18" s="139" t="str">
        <f t="shared" ref="AL18:AL21" si="9">+CONCATENATE(AH18, " - ", AJ18)</f>
        <v>Muy Baja - Moderado</v>
      </c>
      <c r="AM18" s="140" t="str">
        <f>+VLOOKUP(AL18,Datos!$J$4:$K$28,2,)</f>
        <v>MODERADO</v>
      </c>
      <c r="AN18" s="233"/>
      <c r="AO18" s="115"/>
      <c r="AP18" s="236"/>
      <c r="AQ18" s="239"/>
      <c r="AR18" s="242"/>
      <c r="AS18" s="119"/>
      <c r="AT18" s="153">
        <v>46150</v>
      </c>
      <c r="AU18" s="157" t="s">
        <v>99</v>
      </c>
      <c r="AV18" s="245"/>
      <c r="AW18" s="245"/>
      <c r="AX18" s="248"/>
      <c r="AY18" s="131"/>
      <c r="AZ18" s="251"/>
      <c r="BA18" s="225"/>
    </row>
    <row r="19" spans="1:53" ht="409.5" customHeight="1">
      <c r="A19" s="212"/>
      <c r="B19" s="215"/>
      <c r="C19" s="218"/>
      <c r="D19" s="218"/>
      <c r="E19" s="218"/>
      <c r="F19" s="218"/>
      <c r="G19" s="212"/>
      <c r="H19" s="221"/>
      <c r="I19" s="227"/>
      <c r="J19" s="255"/>
      <c r="K19" s="258"/>
      <c r="L19" s="221"/>
      <c r="M19" s="227"/>
      <c r="N19" s="227"/>
      <c r="O19" s="230"/>
      <c r="P19" s="115"/>
      <c r="Q19" s="100">
        <v>3</v>
      </c>
      <c r="R19" s="143" t="s">
        <v>100</v>
      </c>
      <c r="S19" s="144" t="s">
        <v>101</v>
      </c>
      <c r="T19" s="145" t="s">
        <v>102</v>
      </c>
      <c r="U19" s="143" t="s">
        <v>103</v>
      </c>
      <c r="V19" s="143" t="s">
        <v>104</v>
      </c>
      <c r="W19" s="143" t="s">
        <v>105</v>
      </c>
      <c r="X19" s="132" t="str">
        <f t="shared" si="4"/>
        <v>Probabilidad</v>
      </c>
      <c r="Y19" s="133" t="s">
        <v>106</v>
      </c>
      <c r="Z19" s="133" t="s">
        <v>83</v>
      </c>
      <c r="AA19" s="134" t="str">
        <f t="shared" ref="AA19:AA21" si="10">IF(AND(Y19="Preventivo",Z19="Automático"),"50%",IF(AND(Y19="Preventivo",Z19="Manual"),"40%",IF(AND(Y19="Detectivo",Z19="Automático"),"40%",IF(AND(Y19="Detectivo",Z19="Manual"),"30%",IF(AND(Y19="Correctivo",Z19="Automático"),"35%",IF(AND(Y19="Correctivo",Z19="Manual"),"25%",""))))))</f>
        <v>30%</v>
      </c>
      <c r="AB19" s="7" t="s">
        <v>84</v>
      </c>
      <c r="AC19" s="135" t="s">
        <v>107</v>
      </c>
      <c r="AD19" s="133" t="s">
        <v>86</v>
      </c>
      <c r="AE19" s="7" t="s">
        <v>87</v>
      </c>
      <c r="AF19" s="7" t="str">
        <f t="shared" si="1"/>
        <v xml:space="preserve">Herramienta ofimática: Consolidación de la información ( física y financiera) 
correo electrónico ( Cuando aplique) </v>
      </c>
      <c r="AG19" s="136">
        <f t="shared" si="6"/>
        <v>0.1008</v>
      </c>
      <c r="AH19" s="137" t="str">
        <f t="shared" si="2"/>
        <v>Muy Baja</v>
      </c>
      <c r="AI19" s="15">
        <f t="shared" si="7"/>
        <v>0.1008</v>
      </c>
      <c r="AJ19" s="138" t="str">
        <f t="shared" si="3"/>
        <v>Moderado</v>
      </c>
      <c r="AK19" s="136">
        <f t="shared" si="8"/>
        <v>0.6</v>
      </c>
      <c r="AL19" s="139" t="str">
        <f t="shared" si="9"/>
        <v>Muy Baja - Moderado</v>
      </c>
      <c r="AM19" s="140" t="str">
        <f>+VLOOKUP(AL19,Datos!$J$4:$K$28,2,)</f>
        <v>MODERADO</v>
      </c>
      <c r="AN19" s="233"/>
      <c r="AO19" s="115"/>
      <c r="AP19" s="236"/>
      <c r="AQ19" s="239"/>
      <c r="AR19" s="242"/>
      <c r="AS19" s="119"/>
      <c r="AT19" s="153">
        <v>46150</v>
      </c>
      <c r="AU19" s="306" t="s">
        <v>108</v>
      </c>
      <c r="AV19" s="245"/>
      <c r="AW19" s="245"/>
      <c r="AX19" s="248"/>
      <c r="AY19" s="131"/>
      <c r="AZ19" s="251"/>
      <c r="BA19" s="225"/>
    </row>
    <row r="20" spans="1:53" ht="240" customHeight="1">
      <c r="A20" s="212"/>
      <c r="B20" s="215"/>
      <c r="C20" s="218"/>
      <c r="D20" s="218"/>
      <c r="E20" s="218"/>
      <c r="F20" s="218"/>
      <c r="G20" s="212"/>
      <c r="H20" s="221"/>
      <c r="I20" s="227"/>
      <c r="J20" s="255"/>
      <c r="K20" s="258"/>
      <c r="L20" s="221"/>
      <c r="M20" s="227"/>
      <c r="N20" s="227"/>
      <c r="O20" s="230"/>
      <c r="P20" s="115"/>
      <c r="Q20" s="100">
        <v>4</v>
      </c>
      <c r="R20" s="141" t="s">
        <v>76</v>
      </c>
      <c r="S20" s="142" t="s">
        <v>109</v>
      </c>
      <c r="T20" s="146" t="s">
        <v>110</v>
      </c>
      <c r="U20" s="141" t="s">
        <v>111</v>
      </c>
      <c r="V20" s="141" t="s">
        <v>112</v>
      </c>
      <c r="W20" s="141" t="s">
        <v>113</v>
      </c>
      <c r="X20" s="132" t="str">
        <f t="shared" si="4"/>
        <v>Impacto</v>
      </c>
      <c r="Y20" s="133" t="s">
        <v>114</v>
      </c>
      <c r="Z20" s="133" t="s">
        <v>83</v>
      </c>
      <c r="AA20" s="134" t="str">
        <f t="shared" si="10"/>
        <v>25%</v>
      </c>
      <c r="AB20" s="7" t="s">
        <v>84</v>
      </c>
      <c r="AC20" s="135" t="s">
        <v>107</v>
      </c>
      <c r="AD20" s="133" t="s">
        <v>86</v>
      </c>
      <c r="AE20" s="7" t="s">
        <v>87</v>
      </c>
      <c r="AF20" s="7" t="str">
        <f t="shared" si="1"/>
        <v xml:space="preserve">Tableros de control ( indicadores y planes de acción)
Acta de comité - Presentación de htas ( Cuando aplique) </v>
      </c>
      <c r="AG20" s="136">
        <f t="shared" si="6"/>
        <v>0.1008</v>
      </c>
      <c r="AH20" s="137" t="str">
        <f t="shared" si="2"/>
        <v>Muy Baja</v>
      </c>
      <c r="AI20" s="15">
        <f t="shared" si="7"/>
        <v>0.1008</v>
      </c>
      <c r="AJ20" s="138" t="str">
        <f t="shared" si="3"/>
        <v>Moderado</v>
      </c>
      <c r="AK20" s="136">
        <f t="shared" si="8"/>
        <v>0.44999999999999996</v>
      </c>
      <c r="AL20" s="139" t="str">
        <f t="shared" si="9"/>
        <v>Muy Baja - Moderado</v>
      </c>
      <c r="AM20" s="140" t="str">
        <f>+VLOOKUP(AL20,Datos!$J$4:$K$28,2,)</f>
        <v>MODERADO</v>
      </c>
      <c r="AN20" s="233"/>
      <c r="AO20" s="115"/>
      <c r="AP20" s="236"/>
      <c r="AQ20" s="239"/>
      <c r="AR20" s="242"/>
      <c r="AS20" s="119"/>
      <c r="AT20" s="153">
        <v>46150</v>
      </c>
      <c r="AU20" s="158" t="s">
        <v>115</v>
      </c>
      <c r="AV20" s="245"/>
      <c r="AW20" s="245"/>
      <c r="AX20" s="248"/>
      <c r="AY20" s="131"/>
      <c r="AZ20" s="251"/>
      <c r="BA20" s="225"/>
    </row>
    <row r="21" spans="1:53" ht="245.1" customHeight="1">
      <c r="A21" s="213"/>
      <c r="B21" s="216"/>
      <c r="C21" s="219"/>
      <c r="D21" s="219"/>
      <c r="E21" s="219"/>
      <c r="F21" s="219"/>
      <c r="G21" s="213"/>
      <c r="H21" s="222"/>
      <c r="I21" s="228"/>
      <c r="J21" s="256"/>
      <c r="K21" s="259"/>
      <c r="L21" s="222"/>
      <c r="M21" s="228"/>
      <c r="N21" s="228"/>
      <c r="O21" s="231"/>
      <c r="P21" s="115"/>
      <c r="Q21" s="100">
        <v>5</v>
      </c>
      <c r="R21" s="143" t="s">
        <v>76</v>
      </c>
      <c r="S21" s="144" t="s">
        <v>116</v>
      </c>
      <c r="T21" s="144" t="s">
        <v>117</v>
      </c>
      <c r="U21" s="145" t="s">
        <v>118</v>
      </c>
      <c r="V21" s="143" t="s">
        <v>119</v>
      </c>
      <c r="W21" s="143" t="s">
        <v>120</v>
      </c>
      <c r="X21" s="132" t="str">
        <f t="shared" si="4"/>
        <v>Impacto</v>
      </c>
      <c r="Y21" s="133" t="s">
        <v>114</v>
      </c>
      <c r="Z21" s="133" t="s">
        <v>83</v>
      </c>
      <c r="AA21" s="134" t="str">
        <f t="shared" si="10"/>
        <v>25%</v>
      </c>
      <c r="AB21" s="7" t="s">
        <v>84</v>
      </c>
      <c r="AC21" s="135" t="s">
        <v>107</v>
      </c>
      <c r="AD21" s="133" t="s">
        <v>86</v>
      </c>
      <c r="AE21" s="7" t="s">
        <v>87</v>
      </c>
      <c r="AF21" s="7" t="str">
        <f t="shared" si="1"/>
        <v>Herramienta ofimática y Acta de reunión 
Acta de Reunión con alertas (Cuando aplique)</v>
      </c>
      <c r="AG21" s="136">
        <f t="shared" si="6"/>
        <v>0.1008</v>
      </c>
      <c r="AH21" s="137" t="str">
        <f t="shared" si="2"/>
        <v>Muy Baja</v>
      </c>
      <c r="AI21" s="15">
        <f t="shared" si="7"/>
        <v>0.1008</v>
      </c>
      <c r="AJ21" s="138" t="str">
        <f t="shared" si="3"/>
        <v>Menor</v>
      </c>
      <c r="AK21" s="136">
        <f t="shared" si="8"/>
        <v>0.33749999999999997</v>
      </c>
      <c r="AL21" s="139" t="str">
        <f t="shared" si="9"/>
        <v>Muy Baja - Menor</v>
      </c>
      <c r="AM21" s="140" t="str">
        <f>+VLOOKUP(AL21,Datos!$J$4:$K$28,2,)</f>
        <v>BAJO</v>
      </c>
      <c r="AN21" s="234"/>
      <c r="AO21" s="115"/>
      <c r="AP21" s="237"/>
      <c r="AQ21" s="240"/>
      <c r="AR21" s="243"/>
      <c r="AS21" s="119"/>
      <c r="AT21" s="153">
        <v>46150</v>
      </c>
      <c r="AU21" s="157" t="s">
        <v>121</v>
      </c>
      <c r="AV21" s="246"/>
      <c r="AW21" s="246"/>
      <c r="AX21" s="249"/>
      <c r="AY21" s="131"/>
      <c r="AZ21" s="252"/>
      <c r="BA21" s="225"/>
    </row>
    <row r="22" spans="1:53" ht="38.25" customHeight="1">
      <c r="B22" s="147"/>
      <c r="C22" s="148"/>
      <c r="D22" s="148"/>
      <c r="E22" s="148"/>
      <c r="F22" s="148"/>
      <c r="G22" s="147"/>
      <c r="H22" s="147"/>
      <c r="I22" s="101"/>
      <c r="J22" s="149"/>
      <c r="K22" s="150"/>
      <c r="L22" s="147"/>
      <c r="M22" s="101"/>
      <c r="N22" s="101"/>
      <c r="O22" s="102"/>
      <c r="P22" s="2"/>
      <c r="Q22" s="93"/>
      <c r="R22" s="13"/>
      <c r="S22" s="13"/>
      <c r="T22" s="13"/>
      <c r="U22" s="13"/>
      <c r="V22" s="13"/>
      <c r="W22" s="13"/>
      <c r="X22" s="93"/>
      <c r="Y22" s="103"/>
      <c r="Z22" s="103"/>
      <c r="AA22" s="104"/>
      <c r="AB22" s="105"/>
      <c r="AC22" s="106"/>
      <c r="AD22" s="103"/>
      <c r="AE22" s="105"/>
      <c r="AF22" s="105"/>
      <c r="AG22" s="107"/>
      <c r="AH22" s="103"/>
      <c r="AI22" s="108"/>
      <c r="AJ22" s="109"/>
      <c r="AK22" s="107"/>
      <c r="AL22" s="110"/>
      <c r="AM22" s="111"/>
      <c r="AN22" s="112"/>
      <c r="AO22" s="2"/>
      <c r="AP22" s="113"/>
      <c r="AQ22" s="113"/>
      <c r="AR22" s="113"/>
      <c r="AT22" s="94"/>
      <c r="AU22" s="95"/>
      <c r="AV22" s="96"/>
      <c r="AW22" s="97"/>
      <c r="AX22" s="98"/>
      <c r="AY22" s="14"/>
      <c r="AZ22" s="96"/>
      <c r="BA22" s="99"/>
    </row>
    <row r="23" spans="1:53" ht="20.45">
      <c r="A23" s="253" t="s">
        <v>122</v>
      </c>
      <c r="B23" s="253"/>
      <c r="C23" s="253"/>
      <c r="D23" s="253"/>
      <c r="E23" s="253"/>
      <c r="F23" s="253"/>
      <c r="G23" s="253"/>
      <c r="H23" s="253"/>
      <c r="P23" s="2"/>
      <c r="BA23" s="92" t="s">
        <v>123</v>
      </c>
    </row>
    <row r="24" spans="1:53">
      <c r="P24" s="2"/>
    </row>
    <row r="25" spans="1:53">
      <c r="P25" s="2"/>
    </row>
    <row r="26" spans="1:53">
      <c r="P26" s="2"/>
    </row>
    <row r="27" spans="1:53">
      <c r="P27" s="2"/>
    </row>
    <row r="28" spans="1:53">
      <c r="P28" s="2"/>
    </row>
    <row r="29" spans="1:53">
      <c r="P29" s="2"/>
    </row>
    <row r="30" spans="1:53">
      <c r="P30" s="2"/>
    </row>
    <row r="31" spans="1:53">
      <c r="P31" s="2"/>
    </row>
  </sheetData>
  <mergeCells count="52">
    <mergeCell ref="A23:H23"/>
    <mergeCell ref="H17:H21"/>
    <mergeCell ref="I17:I21"/>
    <mergeCell ref="J17:J21"/>
    <mergeCell ref="K17:K21"/>
    <mergeCell ref="F17:F21"/>
    <mergeCell ref="BA17:BA21"/>
    <mergeCell ref="M17:M21"/>
    <mergeCell ref="N17:N21"/>
    <mergeCell ref="O17:O21"/>
    <mergeCell ref="AN17:AN21"/>
    <mergeCell ref="AP17:AP21"/>
    <mergeCell ref="AQ17:AQ21"/>
    <mergeCell ref="AR17:AR21"/>
    <mergeCell ref="AV17:AV21"/>
    <mergeCell ref="AW17:AW21"/>
    <mergeCell ref="AX17:AX21"/>
    <mergeCell ref="AZ17:AZ21"/>
    <mergeCell ref="A14:O15"/>
    <mergeCell ref="Q14:AN14"/>
    <mergeCell ref="AP14:AR15"/>
    <mergeCell ref="AT14:AX15"/>
    <mergeCell ref="A17:A21"/>
    <mergeCell ref="B17:B21"/>
    <mergeCell ref="C17:C21"/>
    <mergeCell ref="D17:D21"/>
    <mergeCell ref="E17:E21"/>
    <mergeCell ref="L17:L21"/>
    <mergeCell ref="AB16:AC16"/>
    <mergeCell ref="AE16:AF16"/>
    <mergeCell ref="G17:G21"/>
    <mergeCell ref="AZ14:BA15"/>
    <mergeCell ref="Y15:AA15"/>
    <mergeCell ref="AB15:AF15"/>
    <mergeCell ref="AG15:AN15"/>
    <mergeCell ref="AZ7:BA8"/>
    <mergeCell ref="A10:C10"/>
    <mergeCell ref="D10:M10"/>
    <mergeCell ref="A11:C11"/>
    <mergeCell ref="D11:M11"/>
    <mergeCell ref="A12:C12"/>
    <mergeCell ref="D12:M12"/>
    <mergeCell ref="A1:B8"/>
    <mergeCell ref="C1:AW4"/>
    <mergeCell ref="AX1:AY2"/>
    <mergeCell ref="AZ1:BA2"/>
    <mergeCell ref="AX3:AY4"/>
    <mergeCell ref="AZ3:BA4"/>
    <mergeCell ref="C5:AW8"/>
    <mergeCell ref="AX5:AY6"/>
    <mergeCell ref="AZ5:BA6"/>
    <mergeCell ref="AX7:AY8"/>
  </mergeCells>
  <conditionalFormatting sqref="H17:H22">
    <cfRule type="cellIs" dxfId="24" priority="45" operator="equal">
      <formula>"Muy Alta"</formula>
    </cfRule>
    <cfRule type="cellIs" dxfId="23" priority="46" operator="equal">
      <formula>"Alta"</formula>
    </cfRule>
    <cfRule type="cellIs" dxfId="22" priority="47" operator="equal">
      <formula>"Media"</formula>
    </cfRule>
    <cfRule type="cellIs" dxfId="21" priority="48" operator="equal">
      <formula>"Muy Baja"</formula>
    </cfRule>
    <cfRule type="cellIs" dxfId="20" priority="49" operator="equal">
      <formula>"Baja"</formula>
    </cfRule>
  </conditionalFormatting>
  <conditionalFormatting sqref="L17:L22">
    <cfRule type="cellIs" dxfId="19" priority="40" operator="equal">
      <formula>"Leve"</formula>
    </cfRule>
    <cfRule type="cellIs" dxfId="18" priority="41" operator="equal">
      <formula>"Catastrófico"</formula>
    </cfRule>
    <cfRule type="cellIs" dxfId="17" priority="42" operator="equal">
      <formula>"Mayor"</formula>
    </cfRule>
    <cfRule type="cellIs" dxfId="16" priority="43" operator="equal">
      <formula>"Moderado"</formula>
    </cfRule>
    <cfRule type="cellIs" dxfId="15" priority="44" operator="equal">
      <formula>"Menor"</formula>
    </cfRule>
  </conditionalFormatting>
  <conditionalFormatting sqref="O17:O22 AM17:AM22">
    <cfRule type="cellIs" dxfId="14" priority="36" operator="equal">
      <formula>"EXTREMO"</formula>
    </cfRule>
    <cfRule type="cellIs" dxfId="13" priority="37" operator="equal">
      <formula>"ALTO"</formula>
    </cfRule>
    <cfRule type="cellIs" dxfId="12" priority="38" operator="equal">
      <formula>"BAJO"</formula>
    </cfRule>
    <cfRule type="cellIs" dxfId="11" priority="39" operator="equal">
      <formula>"MODERADO"</formula>
    </cfRule>
  </conditionalFormatting>
  <conditionalFormatting sqref="AH17:AH22">
    <cfRule type="cellIs" dxfId="10" priority="6" operator="equal">
      <formula>"Muy Baja"</formula>
    </cfRule>
    <cfRule type="cellIs" dxfId="9" priority="7" operator="equal">
      <formula>"Baja"</formula>
    </cfRule>
    <cfRule type="cellIs" dxfId="8" priority="8" operator="equal">
      <formula>"Media"</formula>
    </cfRule>
    <cfRule type="cellIs" dxfId="7" priority="9" operator="equal">
      <formula>"Muy Alta"</formula>
    </cfRule>
    <cfRule type="cellIs" dxfId="6" priority="10" operator="equal">
      <formula>"Alta"</formula>
    </cfRule>
  </conditionalFormatting>
  <conditionalFormatting sqref="AJ17:AJ22">
    <cfRule type="cellIs" dxfId="5" priority="1" operator="equal">
      <formula>"Catastrófico"</formula>
    </cfRule>
    <cfRule type="cellIs" dxfId="4" priority="2" operator="equal">
      <formula>"Mayor"</formula>
    </cfRule>
    <cfRule type="cellIs" dxfId="3" priority="3" operator="equal">
      <formula>"Moderado"</formula>
    </cfRule>
    <cfRule type="cellIs" dxfId="2" priority="4" operator="equal">
      <formula>"Menor"</formula>
    </cfRule>
    <cfRule type="cellIs" dxfId="1" priority="5" operator="equal">
      <formula>"Leve"</formula>
    </cfRule>
  </conditionalFormatting>
  <hyperlinks>
    <hyperlink ref="A14:O15" location="Instructivo!A1" display="IDENTIFICACIÓN DEL RIESGO" xr:uid="{9A8A174F-13B5-405B-9BE4-D3E7A977F727}"/>
  </hyperlinks>
  <pageMargins left="0.70866141732283472" right="0.70866141732283472" top="0.74803149606299213" bottom="0.74803149606299213" header="0.31496062992125984" footer="0.31496062992125984"/>
  <pageSetup paperSize="41" scale="10" orientation="landscape" r:id="rId1"/>
  <colBreaks count="1" manualBreakCount="1">
    <brk id="16" max="22" man="1"/>
  </colBreaks>
  <drawing r:id="rId2"/>
  <legacyDrawing r:id="rId3"/>
  <extLst>
    <ext xmlns:x14="http://schemas.microsoft.com/office/spreadsheetml/2009/9/main" uri="{CCE6A557-97BC-4b89-ADB6-D9C93CAAB3DF}">
      <x14:dataValidations xmlns:xm="http://schemas.microsoft.com/office/excel/2006/main" count="8">
        <x14:dataValidation type="list" allowBlank="1" showInputMessage="1" showErrorMessage="1" xr:uid="{36BC4606-4692-4E8C-B6B9-56C25C09F842}">
          <x14:formula1>
            <xm:f>Datos!$A$4:$A$6</xm:f>
          </x14:formula1>
          <xm:sqref>B17:B22</xm:sqref>
        </x14:dataValidation>
        <x14:dataValidation type="list" allowBlank="1" showInputMessage="1" showErrorMessage="1" xr:uid="{1C271E21-0C13-4CE0-AC1D-704F065762CC}">
          <x14:formula1>
            <xm:f>Datos!$O$3:$O$15</xm:f>
          </x14:formula1>
          <xm:sqref>J17:J22</xm:sqref>
        </x14:dataValidation>
        <x14:dataValidation type="list" allowBlank="1" showInputMessage="1" showErrorMessage="1" xr:uid="{7E385074-FCC3-447C-BE62-7DA39EEF346C}">
          <x14:formula1>
            <xm:f>Datos!$P$19:$P$22</xm:f>
          </x14:formula1>
          <xm:sqref>Y17:Y22</xm:sqref>
        </x14:dataValidation>
        <x14:dataValidation type="list" allowBlank="1" showInputMessage="1" showErrorMessage="1" xr:uid="{074425DC-9982-447D-9AA6-38EBEDBFCE06}">
          <x14:formula1>
            <xm:f>Datos!$P$25:$P$26</xm:f>
          </x14:formula1>
          <xm:sqref>Z17:Z22</xm:sqref>
        </x14:dataValidation>
        <x14:dataValidation type="list" allowBlank="1" showInputMessage="1" showErrorMessage="1" xr:uid="{66899A4A-FC03-4C3E-A647-B968F65F688D}">
          <x14:formula1>
            <xm:f>Instructivo!$E$3:$E$9</xm:f>
          </x14:formula1>
          <xm:sqref>F17:F22</xm:sqref>
        </x14:dataValidation>
        <x14:dataValidation type="list" allowBlank="1" showInputMessage="1" showErrorMessage="1" xr:uid="{26AFA87D-2A38-4D49-A571-297B293C4938}">
          <x14:formula1>
            <xm:f>Datos!$P$30:$P$31</xm:f>
          </x14:formula1>
          <xm:sqref>AB17:AB22</xm:sqref>
        </x14:dataValidation>
        <x14:dataValidation type="list" allowBlank="1" showInputMessage="1" showErrorMessage="1" xr:uid="{35465EF9-18AF-4B33-A351-185EF858A09B}">
          <x14:formula1>
            <xm:f>Datos!$P$34:$P$35</xm:f>
          </x14:formula1>
          <xm:sqref>AD17:AD22</xm:sqref>
        </x14:dataValidation>
        <x14:dataValidation type="list" allowBlank="1" showInputMessage="1" showErrorMessage="1" xr:uid="{F7F6D111-7948-42CB-AF23-60A2E37E0021}">
          <x14:formula1>
            <xm:f>Datos!$P$38:$P$39</xm:f>
          </x14:formula1>
          <xm:sqref>AE17:AE22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8145F3-C2C7-423E-A64C-54A21F4DB808}">
  <dimension ref="A3:Q39"/>
  <sheetViews>
    <sheetView zoomScale="60" zoomScaleNormal="120" workbookViewId="0">
      <selection activeCell="F28" sqref="F28"/>
    </sheetView>
  </sheetViews>
  <sheetFormatPr defaultColWidth="11.42578125" defaultRowHeight="14.45"/>
  <cols>
    <col min="7" max="7" width="14.85546875" customWidth="1"/>
    <col min="10" max="10" width="33" customWidth="1"/>
    <col min="15" max="15" width="81.42578125" customWidth="1"/>
  </cols>
  <sheetData>
    <row r="3" spans="1:17">
      <c r="A3" s="9" t="s">
        <v>124</v>
      </c>
      <c r="D3" t="s">
        <v>125</v>
      </c>
      <c r="G3" t="s">
        <v>126</v>
      </c>
      <c r="J3" t="s">
        <v>127</v>
      </c>
      <c r="O3" t="s">
        <v>128</v>
      </c>
      <c r="P3" t="s">
        <v>126</v>
      </c>
    </row>
    <row r="4" spans="1:17">
      <c r="A4" t="s">
        <v>129</v>
      </c>
      <c r="D4" t="s">
        <v>130</v>
      </c>
      <c r="E4" s="8">
        <v>0.2</v>
      </c>
      <c r="G4" t="s">
        <v>131</v>
      </c>
      <c r="H4" s="8">
        <v>0.2</v>
      </c>
      <c r="J4" t="s">
        <v>132</v>
      </c>
      <c r="K4" t="s">
        <v>133</v>
      </c>
      <c r="O4" t="s">
        <v>134</v>
      </c>
      <c r="P4" s="3" t="s">
        <v>135</v>
      </c>
      <c r="Q4" s="11">
        <v>0.2</v>
      </c>
    </row>
    <row r="5" spans="1:17">
      <c r="A5" t="s">
        <v>71</v>
      </c>
      <c r="D5" t="s">
        <v>136</v>
      </c>
      <c r="E5" s="8">
        <v>0.4</v>
      </c>
      <c r="G5" t="s">
        <v>137</v>
      </c>
      <c r="H5" s="8">
        <v>0.4</v>
      </c>
      <c r="J5" t="s">
        <v>138</v>
      </c>
      <c r="K5" t="s">
        <v>133</v>
      </c>
      <c r="O5" s="10" t="s">
        <v>139</v>
      </c>
      <c r="P5" s="3" t="s">
        <v>140</v>
      </c>
      <c r="Q5" s="11">
        <v>0.4</v>
      </c>
    </row>
    <row r="6" spans="1:17">
      <c r="A6" t="s">
        <v>141</v>
      </c>
      <c r="D6" t="s">
        <v>142</v>
      </c>
      <c r="E6" s="8">
        <v>0.6</v>
      </c>
      <c r="G6" t="s">
        <v>143</v>
      </c>
      <c r="H6" s="8">
        <v>0.6</v>
      </c>
      <c r="J6" t="s">
        <v>144</v>
      </c>
      <c r="K6" t="s">
        <v>143</v>
      </c>
      <c r="O6" t="s">
        <v>145</v>
      </c>
      <c r="P6" s="3" t="s">
        <v>146</v>
      </c>
      <c r="Q6" s="11">
        <v>0.6</v>
      </c>
    </row>
    <row r="7" spans="1:17">
      <c r="D7" t="s">
        <v>147</v>
      </c>
      <c r="E7" s="8">
        <v>0.8</v>
      </c>
      <c r="G7" t="s">
        <v>148</v>
      </c>
      <c r="H7" s="8">
        <v>0.8</v>
      </c>
      <c r="J7" t="s">
        <v>149</v>
      </c>
      <c r="K7" t="s">
        <v>150</v>
      </c>
      <c r="O7" t="s">
        <v>151</v>
      </c>
      <c r="P7" s="3" t="s">
        <v>152</v>
      </c>
      <c r="Q7" s="11">
        <v>0.8</v>
      </c>
    </row>
    <row r="8" spans="1:17">
      <c r="D8" t="s">
        <v>153</v>
      </c>
      <c r="E8" s="8">
        <v>1</v>
      </c>
      <c r="G8" t="s">
        <v>154</v>
      </c>
      <c r="H8" s="8">
        <v>1</v>
      </c>
      <c r="J8" t="s">
        <v>155</v>
      </c>
      <c r="K8" t="s">
        <v>156</v>
      </c>
      <c r="O8" t="s">
        <v>157</v>
      </c>
      <c r="P8" s="3" t="s">
        <v>158</v>
      </c>
      <c r="Q8" s="11">
        <v>1</v>
      </c>
    </row>
    <row r="9" spans="1:17">
      <c r="J9" t="s">
        <v>159</v>
      </c>
      <c r="K9" t="s">
        <v>133</v>
      </c>
    </row>
    <row r="10" spans="1:17">
      <c r="J10" t="s">
        <v>160</v>
      </c>
      <c r="K10" t="s">
        <v>143</v>
      </c>
      <c r="O10" t="s">
        <v>161</v>
      </c>
    </row>
    <row r="11" spans="1:17">
      <c r="J11" t="s">
        <v>162</v>
      </c>
      <c r="K11" t="s">
        <v>143</v>
      </c>
      <c r="O11" t="s">
        <v>163</v>
      </c>
      <c r="P11" s="3" t="s">
        <v>135</v>
      </c>
      <c r="Q11" s="11">
        <v>0.2</v>
      </c>
    </row>
    <row r="12" spans="1:17" ht="30.75" customHeight="1">
      <c r="J12" t="s">
        <v>164</v>
      </c>
      <c r="K12" t="s">
        <v>150</v>
      </c>
      <c r="O12" s="10" t="s">
        <v>165</v>
      </c>
      <c r="P12" s="3" t="s">
        <v>140</v>
      </c>
      <c r="Q12" s="11">
        <v>0.4</v>
      </c>
    </row>
    <row r="13" spans="1:17" ht="28.9">
      <c r="J13" t="s">
        <v>166</v>
      </c>
      <c r="K13" t="s">
        <v>156</v>
      </c>
      <c r="O13" s="10" t="s">
        <v>75</v>
      </c>
      <c r="P13" s="3" t="s">
        <v>146</v>
      </c>
      <c r="Q13" s="11">
        <v>0.6</v>
      </c>
    </row>
    <row r="14" spans="1:17" ht="28.9">
      <c r="J14" t="s">
        <v>167</v>
      </c>
      <c r="K14" t="s">
        <v>143</v>
      </c>
      <c r="O14" s="10" t="s">
        <v>168</v>
      </c>
      <c r="P14" s="3" t="s">
        <v>152</v>
      </c>
      <c r="Q14" s="11">
        <v>0.8</v>
      </c>
    </row>
    <row r="15" spans="1:17" ht="28.9">
      <c r="J15" t="s">
        <v>169</v>
      </c>
      <c r="K15" t="s">
        <v>143</v>
      </c>
      <c r="O15" s="10" t="s">
        <v>170</v>
      </c>
      <c r="P15" s="3" t="s">
        <v>158</v>
      </c>
      <c r="Q15" s="11">
        <v>1</v>
      </c>
    </row>
    <row r="16" spans="1:17">
      <c r="J16" t="s">
        <v>171</v>
      </c>
      <c r="K16" t="s">
        <v>143</v>
      </c>
    </row>
    <row r="17" spans="10:17">
      <c r="J17" t="s">
        <v>172</v>
      </c>
      <c r="K17" t="s">
        <v>150</v>
      </c>
    </row>
    <row r="18" spans="10:17">
      <c r="J18" t="s">
        <v>173</v>
      </c>
      <c r="K18" t="s">
        <v>156</v>
      </c>
    </row>
    <row r="19" spans="10:17">
      <c r="J19" t="s">
        <v>174</v>
      </c>
      <c r="K19" t="s">
        <v>143</v>
      </c>
      <c r="P19" t="s">
        <v>175</v>
      </c>
    </row>
    <row r="20" spans="10:17">
      <c r="J20" t="s">
        <v>176</v>
      </c>
      <c r="K20" t="s">
        <v>143</v>
      </c>
      <c r="P20" t="s">
        <v>82</v>
      </c>
      <c r="Q20" s="8">
        <v>0.25</v>
      </c>
    </row>
    <row r="21" spans="10:17">
      <c r="J21" t="s">
        <v>177</v>
      </c>
      <c r="K21" t="s">
        <v>150</v>
      </c>
      <c r="P21" t="s">
        <v>106</v>
      </c>
      <c r="Q21" s="8">
        <v>0.15</v>
      </c>
    </row>
    <row r="22" spans="10:17">
      <c r="J22" t="s">
        <v>178</v>
      </c>
      <c r="K22" t="s">
        <v>150</v>
      </c>
      <c r="P22" t="s">
        <v>114</v>
      </c>
      <c r="Q22" s="8">
        <v>0.1</v>
      </c>
    </row>
    <row r="23" spans="10:17">
      <c r="J23" t="s">
        <v>179</v>
      </c>
      <c r="K23" t="s">
        <v>156</v>
      </c>
    </row>
    <row r="24" spans="10:17">
      <c r="J24" t="s">
        <v>180</v>
      </c>
      <c r="K24" t="s">
        <v>150</v>
      </c>
      <c r="P24" t="s">
        <v>181</v>
      </c>
    </row>
    <row r="25" spans="10:17">
      <c r="J25" t="s">
        <v>182</v>
      </c>
      <c r="K25" t="s">
        <v>150</v>
      </c>
      <c r="P25" t="s">
        <v>183</v>
      </c>
      <c r="Q25" s="8">
        <v>0.25</v>
      </c>
    </row>
    <row r="26" spans="10:17">
      <c r="J26" t="s">
        <v>184</v>
      </c>
      <c r="K26" t="s">
        <v>150</v>
      </c>
      <c r="P26" t="s">
        <v>83</v>
      </c>
      <c r="Q26" s="8">
        <v>0.15</v>
      </c>
    </row>
    <row r="27" spans="10:17">
      <c r="J27" t="s">
        <v>185</v>
      </c>
      <c r="K27" t="s">
        <v>150</v>
      </c>
    </row>
    <row r="28" spans="10:17">
      <c r="J28" t="s">
        <v>186</v>
      </c>
      <c r="K28" t="s">
        <v>156</v>
      </c>
    </row>
    <row r="29" spans="10:17">
      <c r="P29" t="s">
        <v>187</v>
      </c>
    </row>
    <row r="30" spans="10:17">
      <c r="P30" t="s">
        <v>84</v>
      </c>
    </row>
    <row r="31" spans="10:17">
      <c r="P31" t="s">
        <v>188</v>
      </c>
    </row>
    <row r="33" spans="16:16">
      <c r="P33" t="s">
        <v>189</v>
      </c>
    </row>
    <row r="34" spans="16:16">
      <c r="P34" t="s">
        <v>86</v>
      </c>
    </row>
    <row r="35" spans="16:16">
      <c r="P35" t="s">
        <v>190</v>
      </c>
    </row>
    <row r="37" spans="16:16">
      <c r="P37" t="s">
        <v>191</v>
      </c>
    </row>
    <row r="38" spans="16:16">
      <c r="P38" t="s">
        <v>87</v>
      </c>
    </row>
    <row r="39" spans="16:16">
      <c r="P39" t="s">
        <v>192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4374F-F591-4574-B834-47D1B9F3602A}">
  <dimension ref="A2:Z77"/>
  <sheetViews>
    <sheetView topLeftCell="A40" zoomScale="80" zoomScaleNormal="80" workbookViewId="0">
      <selection activeCell="B11" sqref="B11"/>
    </sheetView>
  </sheetViews>
  <sheetFormatPr defaultColWidth="11.42578125" defaultRowHeight="14.45"/>
  <cols>
    <col min="2" max="2" width="15" customWidth="1"/>
    <col min="3" max="3" width="17.42578125" bestFit="1" customWidth="1"/>
    <col min="4" max="4" width="29.42578125" customWidth="1"/>
    <col min="5" max="5" width="31.7109375" customWidth="1"/>
    <col min="6" max="6" width="50" customWidth="1"/>
    <col min="7" max="7" width="16.42578125" customWidth="1"/>
    <col min="8" max="8" width="19" customWidth="1"/>
    <col min="9" max="9" width="19.7109375" customWidth="1"/>
    <col min="10" max="10" width="33.7109375" customWidth="1"/>
    <col min="11" max="11" width="38.140625" customWidth="1"/>
    <col min="12" max="12" width="17" customWidth="1"/>
  </cols>
  <sheetData>
    <row r="2" spans="1:12">
      <c r="E2" s="47" t="s">
        <v>193</v>
      </c>
      <c r="F2" s="47" t="s">
        <v>194</v>
      </c>
    </row>
    <row r="3" spans="1:12" ht="43.15">
      <c r="E3" s="46" t="s">
        <v>195</v>
      </c>
      <c r="F3" s="45" t="s">
        <v>196</v>
      </c>
    </row>
    <row r="4" spans="1:12" ht="43.15">
      <c r="E4" s="46" t="s">
        <v>197</v>
      </c>
      <c r="F4" s="45" t="s">
        <v>198</v>
      </c>
    </row>
    <row r="5" spans="1:12" ht="144">
      <c r="E5" s="46" t="s">
        <v>199</v>
      </c>
      <c r="F5" s="45" t="s">
        <v>200</v>
      </c>
    </row>
    <row r="6" spans="1:12" ht="43.15">
      <c r="E6" s="46" t="s">
        <v>201</v>
      </c>
      <c r="F6" s="45" t="s">
        <v>202</v>
      </c>
    </row>
    <row r="7" spans="1:12" ht="72">
      <c r="E7" s="46" t="s">
        <v>203</v>
      </c>
      <c r="F7" s="45" t="s">
        <v>204</v>
      </c>
    </row>
    <row r="8" spans="1:12" ht="57.6">
      <c r="E8" s="46" t="s">
        <v>205</v>
      </c>
      <c r="F8" s="45" t="s">
        <v>206</v>
      </c>
    </row>
    <row r="9" spans="1:12" ht="72">
      <c r="E9" s="46" t="s">
        <v>207</v>
      </c>
      <c r="F9" s="45" t="s">
        <v>208</v>
      </c>
    </row>
    <row r="11" spans="1:12">
      <c r="B11" s="299" t="s">
        <v>209</v>
      </c>
      <c r="C11" s="299"/>
      <c r="D11" s="299"/>
      <c r="E11" s="299"/>
      <c r="F11" s="299"/>
      <c r="G11" s="299"/>
      <c r="H11" s="299"/>
      <c r="I11" s="299"/>
      <c r="J11" s="299"/>
      <c r="K11" s="299"/>
      <c r="L11" s="299"/>
    </row>
    <row r="12" spans="1:12">
      <c r="B12" s="299"/>
      <c r="C12" s="299"/>
      <c r="D12" s="299"/>
      <c r="E12" s="299"/>
      <c r="F12" s="299"/>
      <c r="G12" s="299"/>
      <c r="H12" s="299"/>
      <c r="I12" s="299"/>
      <c r="J12" s="299"/>
      <c r="K12" s="299"/>
      <c r="L12" s="299"/>
    </row>
    <row r="13" spans="1:12" ht="23.45">
      <c r="B13" s="300" t="s">
        <v>210</v>
      </c>
      <c r="C13" s="300"/>
      <c r="D13" s="300"/>
      <c r="E13" s="300"/>
      <c r="F13" s="300"/>
      <c r="G13" s="300"/>
      <c r="H13" s="300"/>
      <c r="I13" s="300"/>
      <c r="J13" s="300"/>
      <c r="K13" s="300"/>
      <c r="L13" s="300"/>
    </row>
    <row r="15" spans="1:12" ht="28.9">
      <c r="A15" s="16" t="s">
        <v>211</v>
      </c>
      <c r="B15" s="17">
        <v>1</v>
      </c>
      <c r="C15" s="285" t="s">
        <v>212</v>
      </c>
      <c r="D15" s="286"/>
      <c r="E15" s="286"/>
      <c r="F15" s="286"/>
      <c r="G15" s="286"/>
      <c r="H15" s="286"/>
      <c r="I15" s="286"/>
      <c r="J15" s="286"/>
      <c r="K15" s="286"/>
      <c r="L15" s="286"/>
    </row>
    <row r="16" spans="1:12" ht="18.600000000000001" thickBot="1">
      <c r="C16" s="277"/>
      <c r="D16" s="278"/>
      <c r="E16" s="278"/>
      <c r="F16" s="278"/>
      <c r="G16" s="278"/>
      <c r="H16" s="278"/>
      <c r="I16" s="278"/>
      <c r="J16" s="278"/>
      <c r="K16" s="278"/>
      <c r="L16" s="278"/>
    </row>
    <row r="17" spans="1:12" ht="18.600000000000001" thickBot="1">
      <c r="B17" s="301" t="s">
        <v>213</v>
      </c>
      <c r="C17" s="302"/>
      <c r="D17" s="302"/>
      <c r="E17" s="302"/>
      <c r="F17" s="303"/>
      <c r="G17" s="18"/>
      <c r="H17" s="301" t="s">
        <v>214</v>
      </c>
      <c r="I17" s="304"/>
      <c r="J17" s="304"/>
      <c r="K17" s="304"/>
      <c r="L17" s="305"/>
    </row>
    <row r="18" spans="1:12" ht="23.45">
      <c r="B18" s="19" t="s">
        <v>215</v>
      </c>
      <c r="C18" s="291" t="s">
        <v>54</v>
      </c>
      <c r="D18" s="292"/>
      <c r="E18" s="292"/>
      <c r="F18" s="293"/>
      <c r="G18" s="18"/>
      <c r="H18" s="19" t="s">
        <v>215</v>
      </c>
      <c r="I18" s="294" t="s">
        <v>54</v>
      </c>
      <c r="J18" s="294"/>
      <c r="K18" s="294"/>
      <c r="L18" s="295"/>
    </row>
    <row r="19" spans="1:12" ht="18">
      <c r="B19" s="20">
        <v>100</v>
      </c>
      <c r="C19" s="21" t="s">
        <v>153</v>
      </c>
      <c r="D19" s="296" t="s">
        <v>216</v>
      </c>
      <c r="E19" s="297"/>
      <c r="F19" s="298"/>
      <c r="G19" s="22"/>
      <c r="H19" s="20">
        <v>100</v>
      </c>
      <c r="I19" s="21" t="s">
        <v>217</v>
      </c>
      <c r="J19" s="296" t="s">
        <v>218</v>
      </c>
      <c r="K19" s="297"/>
      <c r="L19" s="298"/>
    </row>
    <row r="20" spans="1:12" ht="18">
      <c r="B20" s="20">
        <v>80</v>
      </c>
      <c r="C20" s="23" t="s">
        <v>147</v>
      </c>
      <c r="D20" s="279" t="s">
        <v>219</v>
      </c>
      <c r="E20" s="280"/>
      <c r="F20" s="281"/>
      <c r="G20" s="22"/>
      <c r="H20" s="20">
        <v>80</v>
      </c>
      <c r="I20" s="23" t="s">
        <v>220</v>
      </c>
      <c r="J20" s="279" t="s">
        <v>221</v>
      </c>
      <c r="K20" s="280"/>
      <c r="L20" s="281"/>
    </row>
    <row r="21" spans="1:12" ht="18">
      <c r="B21" s="20">
        <v>60</v>
      </c>
      <c r="C21" s="24" t="s">
        <v>142</v>
      </c>
      <c r="D21" s="279" t="s">
        <v>222</v>
      </c>
      <c r="E21" s="280"/>
      <c r="F21" s="281"/>
      <c r="G21" s="22"/>
      <c r="H21" s="20">
        <v>60</v>
      </c>
      <c r="I21" s="24" t="s">
        <v>223</v>
      </c>
      <c r="J21" s="279" t="s">
        <v>224</v>
      </c>
      <c r="K21" s="280"/>
      <c r="L21" s="281"/>
    </row>
    <row r="22" spans="1:12" ht="18">
      <c r="B22" s="20">
        <v>40</v>
      </c>
      <c r="C22" s="25" t="s">
        <v>136</v>
      </c>
      <c r="D22" s="279" t="s">
        <v>225</v>
      </c>
      <c r="E22" s="280"/>
      <c r="F22" s="281"/>
      <c r="G22" s="22"/>
      <c r="H22" s="20">
        <v>40</v>
      </c>
      <c r="I22" s="25" t="s">
        <v>226</v>
      </c>
      <c r="J22" s="279" t="s">
        <v>227</v>
      </c>
      <c r="K22" s="280"/>
      <c r="L22" s="281"/>
    </row>
    <row r="23" spans="1:12" ht="18.600000000000001" thickBot="1">
      <c r="B23" s="26">
        <v>20</v>
      </c>
      <c r="C23" s="27" t="s">
        <v>130</v>
      </c>
      <c r="D23" s="282" t="s">
        <v>228</v>
      </c>
      <c r="E23" s="283"/>
      <c r="F23" s="284"/>
      <c r="G23" s="22"/>
      <c r="H23" s="26">
        <v>20</v>
      </c>
      <c r="I23" s="27" t="s">
        <v>229</v>
      </c>
      <c r="J23" s="282" t="s">
        <v>230</v>
      </c>
      <c r="K23" s="283"/>
      <c r="L23" s="284"/>
    </row>
    <row r="24" spans="1:12">
      <c r="B24" s="18" t="s">
        <v>231</v>
      </c>
      <c r="C24" s="18"/>
      <c r="D24" s="18"/>
      <c r="E24" s="18"/>
      <c r="F24" s="18"/>
      <c r="G24" s="18"/>
      <c r="H24" s="18" t="s">
        <v>231</v>
      </c>
      <c r="I24" s="18"/>
      <c r="J24" s="18"/>
      <c r="K24" s="18"/>
      <c r="L24" s="18"/>
    </row>
    <row r="27" spans="1:12" ht="28.9">
      <c r="A27" s="16" t="s">
        <v>211</v>
      </c>
      <c r="B27" s="17">
        <v>2</v>
      </c>
      <c r="C27" s="285" t="s">
        <v>126</v>
      </c>
      <c r="D27" s="286"/>
      <c r="E27" s="286"/>
      <c r="F27" s="286"/>
      <c r="G27" s="286"/>
      <c r="H27" s="286"/>
      <c r="I27" s="286"/>
      <c r="J27" s="286"/>
      <c r="K27" s="286"/>
      <c r="L27" s="286"/>
    </row>
    <row r="28" spans="1:12">
      <c r="B28" s="18"/>
      <c r="C28" s="18"/>
      <c r="D28" s="18"/>
      <c r="E28" s="18"/>
      <c r="F28" s="18"/>
      <c r="G28" s="18"/>
      <c r="H28" s="18"/>
      <c r="I28" s="18"/>
      <c r="J28" s="18"/>
      <c r="K28" s="28"/>
      <c r="L28" s="28"/>
    </row>
    <row r="29" spans="1:12" ht="18">
      <c r="B29" s="287" t="s">
        <v>232</v>
      </c>
      <c r="C29" s="288"/>
      <c r="D29" s="288"/>
      <c r="E29" s="288"/>
      <c r="F29" s="288"/>
      <c r="G29" s="288"/>
      <c r="H29" s="288"/>
      <c r="I29" s="288"/>
      <c r="J29" s="288"/>
      <c r="K29" s="289"/>
      <c r="L29" s="28"/>
    </row>
    <row r="30" spans="1:12" ht="17.45">
      <c r="B30" s="290" t="s">
        <v>233</v>
      </c>
      <c r="C30" s="290"/>
      <c r="D30" s="290" t="s">
        <v>234</v>
      </c>
      <c r="E30" s="290"/>
      <c r="F30" s="290" t="s">
        <v>71</v>
      </c>
      <c r="G30" s="290"/>
      <c r="H30" s="290"/>
      <c r="I30" s="290"/>
      <c r="J30" s="290"/>
      <c r="K30" s="290"/>
    </row>
    <row r="31" spans="1:12" ht="18">
      <c r="B31" s="29">
        <v>100</v>
      </c>
      <c r="C31" s="30" t="s">
        <v>158</v>
      </c>
      <c r="D31" s="276" t="s">
        <v>235</v>
      </c>
      <c r="E31" s="276"/>
      <c r="F31" s="276" t="s">
        <v>170</v>
      </c>
      <c r="G31" s="276"/>
      <c r="H31" s="276"/>
      <c r="I31" s="276"/>
      <c r="J31" s="276"/>
      <c r="K31" s="276"/>
    </row>
    <row r="32" spans="1:12" ht="18">
      <c r="B32" s="29">
        <v>80</v>
      </c>
      <c r="C32" s="31" t="s">
        <v>152</v>
      </c>
      <c r="D32" s="276" t="s">
        <v>236</v>
      </c>
      <c r="E32" s="276"/>
      <c r="F32" s="276" t="s">
        <v>237</v>
      </c>
      <c r="G32" s="276"/>
      <c r="H32" s="276"/>
      <c r="I32" s="276"/>
      <c r="J32" s="276"/>
      <c r="K32" s="276"/>
    </row>
    <row r="33" spans="1:26" ht="18">
      <c r="B33" s="29">
        <v>60</v>
      </c>
      <c r="C33" s="32" t="s">
        <v>146</v>
      </c>
      <c r="D33" s="276" t="s">
        <v>238</v>
      </c>
      <c r="E33" s="276"/>
      <c r="F33" s="276" t="s">
        <v>239</v>
      </c>
      <c r="G33" s="276"/>
      <c r="H33" s="276"/>
      <c r="I33" s="276"/>
      <c r="J33" s="276"/>
      <c r="K33" s="276"/>
    </row>
    <row r="34" spans="1:26" ht="18">
      <c r="B34" s="29">
        <v>40</v>
      </c>
      <c r="C34" s="33" t="s">
        <v>140</v>
      </c>
      <c r="D34" s="276" t="s">
        <v>240</v>
      </c>
      <c r="E34" s="276"/>
      <c r="F34" s="276" t="s">
        <v>241</v>
      </c>
      <c r="G34" s="276"/>
      <c r="H34" s="276"/>
      <c r="I34" s="276"/>
      <c r="J34" s="276"/>
      <c r="K34" s="276"/>
    </row>
    <row r="35" spans="1:26" ht="18">
      <c r="B35" s="29">
        <v>20</v>
      </c>
      <c r="C35" s="34" t="s">
        <v>135</v>
      </c>
      <c r="D35" s="276" t="s">
        <v>242</v>
      </c>
      <c r="E35" s="276"/>
      <c r="F35" s="276" t="s">
        <v>163</v>
      </c>
      <c r="G35" s="276"/>
      <c r="H35" s="276"/>
      <c r="I35" s="276"/>
      <c r="J35" s="276"/>
      <c r="K35" s="276"/>
    </row>
    <row r="38" spans="1:26" ht="28.9">
      <c r="A38" s="16" t="s">
        <v>211</v>
      </c>
      <c r="B38" s="17"/>
      <c r="C38" s="277" t="s">
        <v>243</v>
      </c>
      <c r="D38" s="278"/>
      <c r="E38" s="278"/>
      <c r="F38" s="278"/>
      <c r="G38" s="278"/>
      <c r="H38" s="278"/>
      <c r="I38" s="278"/>
      <c r="J38" s="278"/>
      <c r="K38" s="278"/>
      <c r="L38" s="278"/>
      <c r="X38" s="5"/>
      <c r="Y38" s="35"/>
    </row>
    <row r="39" spans="1:26">
      <c r="X39" s="5"/>
      <c r="Y39" s="35"/>
    </row>
    <row r="40" spans="1:26" ht="151.15" thickBot="1">
      <c r="B40" s="36" t="s">
        <v>244</v>
      </c>
      <c r="C40" s="37" t="s">
        <v>245</v>
      </c>
      <c r="D40" s="37" t="s">
        <v>246</v>
      </c>
      <c r="E40" s="36" t="s">
        <v>247</v>
      </c>
      <c r="F40" s="36" t="s">
        <v>248</v>
      </c>
      <c r="G40" s="36" t="s">
        <v>249</v>
      </c>
      <c r="H40" s="36" t="s">
        <v>250</v>
      </c>
      <c r="I40" s="36" t="s">
        <v>251</v>
      </c>
      <c r="J40" s="36" t="s">
        <v>252</v>
      </c>
      <c r="K40" s="36" t="s">
        <v>253</v>
      </c>
      <c r="L40" s="36" t="s">
        <v>254</v>
      </c>
      <c r="M40" s="36" t="s">
        <v>255</v>
      </c>
      <c r="N40" s="36" t="s">
        <v>256</v>
      </c>
      <c r="O40" s="36" t="s">
        <v>257</v>
      </c>
      <c r="P40" s="36" t="s">
        <v>258</v>
      </c>
      <c r="Q40" s="36" t="s">
        <v>259</v>
      </c>
      <c r="R40" s="36" t="s">
        <v>260</v>
      </c>
      <c r="S40" s="36" t="s">
        <v>261</v>
      </c>
      <c r="T40" s="36" t="s">
        <v>262</v>
      </c>
      <c r="U40" s="36" t="s">
        <v>263</v>
      </c>
      <c r="V40" s="36" t="s">
        <v>264</v>
      </c>
      <c r="W40" s="36" t="s">
        <v>265</v>
      </c>
      <c r="X40" s="38" t="s">
        <v>266</v>
      </c>
      <c r="Y40" s="39" t="s">
        <v>267</v>
      </c>
      <c r="Z40" s="39" t="s">
        <v>267</v>
      </c>
    </row>
    <row r="41" spans="1:26" ht="15">
      <c r="B41" s="40"/>
      <c r="C41" s="41"/>
      <c r="D41" s="41"/>
      <c r="E41" s="40"/>
      <c r="F41" s="40"/>
      <c r="G41" s="40"/>
      <c r="H41" s="40"/>
      <c r="I41" s="40"/>
      <c r="J41" s="40"/>
      <c r="K41" s="40"/>
      <c r="L41" s="40"/>
      <c r="M41" s="40"/>
      <c r="N41" s="40"/>
      <c r="O41" s="40"/>
      <c r="P41" s="40"/>
      <c r="Q41" s="40"/>
      <c r="R41" s="40"/>
      <c r="S41" s="40"/>
      <c r="T41" s="40"/>
      <c r="U41" s="40"/>
      <c r="V41" s="40"/>
      <c r="W41" s="40"/>
      <c r="X41" s="42">
        <f>COUNTIF(E41:W41,"SI")</f>
        <v>0</v>
      </c>
      <c r="Y41" s="43" t="str">
        <f>IF(OR(T41="SI",X41&gt;11),"100",IF(X41&gt;5,"80",IF(X41&gt;0,"60","")))</f>
        <v/>
      </c>
      <c r="Z41" s="44" t="str">
        <f>IF(OR(T41="SI",X41&gt;11),"CATASTRÓFICO",IF(X41&gt;5,"MAYOR",IF(X41&gt;0,"MODERADO","")))</f>
        <v/>
      </c>
    </row>
    <row r="45" spans="1:26" ht="23.45">
      <c r="A45" s="271" t="s">
        <v>268</v>
      </c>
      <c r="B45" s="271"/>
      <c r="C45" s="271"/>
      <c r="D45" s="271"/>
      <c r="E45" s="271"/>
      <c r="F45" s="271"/>
      <c r="G45" s="271"/>
      <c r="H45" s="271"/>
      <c r="I45" s="271"/>
      <c r="J45" s="271"/>
    </row>
    <row r="46" spans="1:26">
      <c r="C46" s="9"/>
      <c r="D46" s="5"/>
      <c r="E46" s="5"/>
      <c r="F46" s="5"/>
      <c r="G46" s="5"/>
      <c r="H46" s="5"/>
    </row>
    <row r="47" spans="1:26" ht="15.6">
      <c r="B47" s="263" t="s">
        <v>212</v>
      </c>
      <c r="C47" s="57" t="s">
        <v>153</v>
      </c>
      <c r="D47" s="60"/>
      <c r="E47" s="71"/>
      <c r="F47" s="61"/>
      <c r="G47" s="71"/>
      <c r="H47" s="62"/>
      <c r="J47" s="274" t="s">
        <v>269</v>
      </c>
    </row>
    <row r="48" spans="1:26" ht="15.6">
      <c r="B48" s="263"/>
      <c r="C48" s="58">
        <v>1</v>
      </c>
      <c r="D48" s="63"/>
      <c r="E48" s="72"/>
      <c r="F48" s="56"/>
      <c r="G48" s="72"/>
      <c r="H48" s="64"/>
      <c r="J48" s="275"/>
    </row>
    <row r="49" spans="2:10" ht="15.6">
      <c r="B49" s="263"/>
      <c r="C49" s="57" t="s">
        <v>147</v>
      </c>
      <c r="D49" s="77"/>
      <c r="E49" s="78"/>
      <c r="F49" s="61"/>
      <c r="G49" s="71"/>
      <c r="H49" s="62"/>
      <c r="J49" s="264" t="s">
        <v>156</v>
      </c>
    </row>
    <row r="50" spans="2:10" ht="15.6">
      <c r="B50" s="263"/>
      <c r="C50" s="58">
        <v>0.8</v>
      </c>
      <c r="D50" s="79"/>
      <c r="E50" s="80"/>
      <c r="F50" s="69"/>
      <c r="G50" s="76"/>
      <c r="H50" s="70"/>
      <c r="J50" s="265"/>
    </row>
    <row r="51" spans="2:10" ht="15.6">
      <c r="B51" s="263"/>
      <c r="C51" s="57" t="s">
        <v>142</v>
      </c>
      <c r="D51" s="65"/>
      <c r="E51" s="73"/>
      <c r="F51" s="55"/>
      <c r="G51" s="72"/>
      <c r="H51" s="64"/>
      <c r="J51" s="266" t="s">
        <v>150</v>
      </c>
    </row>
    <row r="52" spans="2:10" ht="15.6">
      <c r="B52" s="263"/>
      <c r="C52" s="58">
        <v>0.6</v>
      </c>
      <c r="D52" s="65"/>
      <c r="E52" s="73"/>
      <c r="F52" s="55"/>
      <c r="G52" s="72"/>
      <c r="H52" s="64"/>
      <c r="J52" s="267"/>
    </row>
    <row r="53" spans="2:10" ht="15.6">
      <c r="B53" s="263"/>
      <c r="C53" s="57" t="s">
        <v>136</v>
      </c>
      <c r="D53" s="81"/>
      <c r="E53" s="78"/>
      <c r="F53" s="82"/>
      <c r="G53" s="71"/>
      <c r="H53" s="62"/>
      <c r="J53" s="268" t="s">
        <v>143</v>
      </c>
    </row>
    <row r="54" spans="2:10" ht="15.6">
      <c r="B54" s="263"/>
      <c r="C54" s="58">
        <v>0.4</v>
      </c>
      <c r="D54" s="67"/>
      <c r="E54" s="80"/>
      <c r="F54" s="68"/>
      <c r="G54" s="76"/>
      <c r="H54" s="70"/>
      <c r="J54" s="269"/>
    </row>
    <row r="55" spans="2:10" ht="15.6">
      <c r="B55" s="263"/>
      <c r="C55" s="59" t="s">
        <v>130</v>
      </c>
      <c r="D55" s="66"/>
      <c r="E55" s="74"/>
      <c r="F55" s="55"/>
      <c r="G55" s="72"/>
      <c r="H55" s="64"/>
      <c r="J55" s="272" t="s">
        <v>133</v>
      </c>
    </row>
    <row r="56" spans="2:10" ht="15.6">
      <c r="B56" s="263"/>
      <c r="C56" s="58">
        <v>0.2</v>
      </c>
      <c r="D56" s="67"/>
      <c r="E56" s="75"/>
      <c r="F56" s="68"/>
      <c r="G56" s="76"/>
      <c r="H56" s="70"/>
      <c r="J56" s="273"/>
    </row>
    <row r="57" spans="2:10" ht="17.45">
      <c r="D57" s="48" t="s">
        <v>135</v>
      </c>
      <c r="E57" s="52" t="s">
        <v>140</v>
      </c>
      <c r="F57" s="52" t="s">
        <v>146</v>
      </c>
      <c r="G57" s="54" t="s">
        <v>152</v>
      </c>
      <c r="H57" s="49" t="s">
        <v>158</v>
      </c>
    </row>
    <row r="58" spans="2:10">
      <c r="D58" s="50">
        <v>0.2</v>
      </c>
      <c r="E58" s="53">
        <v>0.4</v>
      </c>
      <c r="F58" s="53">
        <v>0.6</v>
      </c>
      <c r="G58" s="53">
        <v>0.8</v>
      </c>
      <c r="H58" s="51">
        <v>1</v>
      </c>
    </row>
    <row r="59" spans="2:10" ht="23.45">
      <c r="D59" s="270" t="s">
        <v>126</v>
      </c>
      <c r="E59" s="270"/>
      <c r="F59" s="270"/>
      <c r="G59" s="270"/>
      <c r="H59" s="270"/>
    </row>
    <row r="63" spans="2:10">
      <c r="D63" s="261" t="s">
        <v>270</v>
      </c>
      <c r="E63" s="261"/>
      <c r="F63" s="261"/>
    </row>
    <row r="64" spans="2:10">
      <c r="D64" s="85" t="s">
        <v>271</v>
      </c>
      <c r="E64" s="85" t="s">
        <v>272</v>
      </c>
      <c r="F64" s="85" t="s">
        <v>273</v>
      </c>
    </row>
    <row r="65" spans="4:6" ht="86.45">
      <c r="D65" s="84" t="s">
        <v>274</v>
      </c>
      <c r="E65" s="45" t="s">
        <v>275</v>
      </c>
      <c r="F65" s="45" t="s">
        <v>276</v>
      </c>
    </row>
    <row r="66" spans="4:6" ht="57.6">
      <c r="D66" s="84" t="s">
        <v>277</v>
      </c>
      <c r="E66" s="45" t="s">
        <v>278</v>
      </c>
      <c r="F66" s="84" t="s">
        <v>279</v>
      </c>
    </row>
    <row r="67" spans="4:6" ht="57.6">
      <c r="D67" s="84" t="s">
        <v>280</v>
      </c>
      <c r="E67" s="84" t="s">
        <v>281</v>
      </c>
      <c r="F67" s="84" t="s">
        <v>282</v>
      </c>
    </row>
    <row r="69" spans="4:6" ht="30" customHeight="1">
      <c r="D69" s="46" t="s">
        <v>283</v>
      </c>
      <c r="E69" s="262" t="s">
        <v>284</v>
      </c>
      <c r="F69" s="262"/>
    </row>
    <row r="70" spans="4:6" ht="30" customHeight="1">
      <c r="D70" s="46" t="s">
        <v>285</v>
      </c>
      <c r="E70" s="262" t="s">
        <v>286</v>
      </c>
      <c r="F70" s="262"/>
    </row>
    <row r="73" spans="4:6">
      <c r="E73" s="86" t="s">
        <v>269</v>
      </c>
      <c r="F73" s="86" t="s">
        <v>287</v>
      </c>
    </row>
    <row r="74" spans="4:6" ht="28.9">
      <c r="E74" s="87" t="s">
        <v>288</v>
      </c>
      <c r="F74" s="88" t="s">
        <v>289</v>
      </c>
    </row>
    <row r="75" spans="4:6" ht="28.9">
      <c r="E75" s="89" t="s">
        <v>290</v>
      </c>
      <c r="F75" s="88" t="s">
        <v>291</v>
      </c>
    </row>
    <row r="76" spans="4:6" ht="28.9">
      <c r="E76" s="90" t="s">
        <v>147</v>
      </c>
      <c r="F76" s="88" t="s">
        <v>291</v>
      </c>
    </row>
    <row r="77" spans="4:6" ht="28.9">
      <c r="E77" s="91" t="s">
        <v>292</v>
      </c>
      <c r="F77" s="88" t="s">
        <v>291</v>
      </c>
    </row>
  </sheetData>
  <mergeCells count="45">
    <mergeCell ref="B11:L12"/>
    <mergeCell ref="B13:L13"/>
    <mergeCell ref="C15:L15"/>
    <mergeCell ref="C16:L16"/>
    <mergeCell ref="B17:F17"/>
    <mergeCell ref="H17:L17"/>
    <mergeCell ref="C18:F18"/>
    <mergeCell ref="I18:L18"/>
    <mergeCell ref="D19:F19"/>
    <mergeCell ref="J19:L19"/>
    <mergeCell ref="D20:F20"/>
    <mergeCell ref="J20:L20"/>
    <mergeCell ref="D31:E31"/>
    <mergeCell ref="F31:K31"/>
    <mergeCell ref="D21:F21"/>
    <mergeCell ref="J21:L21"/>
    <mergeCell ref="D22:F22"/>
    <mergeCell ref="J22:L22"/>
    <mergeCell ref="D23:F23"/>
    <mergeCell ref="J23:L23"/>
    <mergeCell ref="C27:L27"/>
    <mergeCell ref="B29:K29"/>
    <mergeCell ref="B30:C30"/>
    <mergeCell ref="D30:E30"/>
    <mergeCell ref="F30:K30"/>
    <mergeCell ref="D32:E32"/>
    <mergeCell ref="F32:K32"/>
    <mergeCell ref="D33:E33"/>
    <mergeCell ref="F33:K33"/>
    <mergeCell ref="D34:E34"/>
    <mergeCell ref="F34:K34"/>
    <mergeCell ref="A45:J45"/>
    <mergeCell ref="J55:J56"/>
    <mergeCell ref="J47:J48"/>
    <mergeCell ref="D35:E35"/>
    <mergeCell ref="F35:K35"/>
    <mergeCell ref="C38:L38"/>
    <mergeCell ref="D63:F63"/>
    <mergeCell ref="E69:F69"/>
    <mergeCell ref="E70:F70"/>
    <mergeCell ref="B47:B56"/>
    <mergeCell ref="J49:J50"/>
    <mergeCell ref="J51:J52"/>
    <mergeCell ref="J53:J54"/>
    <mergeCell ref="D59:H59"/>
  </mergeCells>
  <conditionalFormatting sqref="C41:D41">
    <cfRule type="containsText" dxfId="0" priority="1" operator="containsText" text="No valorar">
      <formula>NOT(ISERROR(SEARCH("No valorar",C41)))</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960FE7278092C44B5607AA964C04AD8" ma:contentTypeVersion="18" ma:contentTypeDescription="Crear nuevo documento." ma:contentTypeScope="" ma:versionID="ac766add390fbe93480fcd3f366b7c76">
  <xsd:schema xmlns:xsd="http://www.w3.org/2001/XMLSchema" xmlns:xs="http://www.w3.org/2001/XMLSchema" xmlns:p="http://schemas.microsoft.com/office/2006/metadata/properties" xmlns:ns2="8befd943-4f51-4e42-85af-a07052259448" xmlns:ns3="d8efec78-3424-4c97-abf4-c2ff1d9e6d03" targetNamespace="http://schemas.microsoft.com/office/2006/metadata/properties" ma:root="true" ma:fieldsID="ce5bce25e497ee0144e0bc875b6449eb" ns2:_="" ns3:_="">
    <xsd:import namespace="8befd943-4f51-4e42-85af-a07052259448"/>
    <xsd:import namespace="d8efec78-3424-4c97-abf4-c2ff1d9e6d0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efd943-4f51-4e42-85af-a070522594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be2b3a10-215b-4d32-87ea-2342d4792ac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8efec78-3424-4c97-abf4-c2ff1d9e6d03"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dbdcf5c2-d273-4d70-8f91-c5c66f26fa01}" ma:internalName="TaxCatchAll" ma:showField="CatchAllData" ma:web="d8efec78-3424-4c97-abf4-c2ff1d9e6d0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befd943-4f51-4e42-85af-a07052259448">
      <Terms xmlns="http://schemas.microsoft.com/office/infopath/2007/PartnerControls"/>
    </lcf76f155ced4ddcb4097134ff3c332f>
    <TaxCatchAll xmlns="d8efec78-3424-4c97-abf4-c2ff1d9e6d03" xsi:nil="true"/>
  </documentManagement>
</p:properties>
</file>

<file path=customXml/itemProps1.xml><?xml version="1.0" encoding="utf-8"?>
<ds:datastoreItem xmlns:ds="http://schemas.openxmlformats.org/officeDocument/2006/customXml" ds:itemID="{5F874994-C5FB-4F28-83F4-EA28C84D2586}"/>
</file>

<file path=customXml/itemProps2.xml><?xml version="1.0" encoding="utf-8"?>
<ds:datastoreItem xmlns:ds="http://schemas.openxmlformats.org/officeDocument/2006/customXml" ds:itemID="{8F4B51BE-A95C-4882-99ED-5A507A0A03D1}"/>
</file>

<file path=customXml/itemProps3.xml><?xml version="1.0" encoding="utf-8"?>
<ds:datastoreItem xmlns:ds="http://schemas.openxmlformats.org/officeDocument/2006/customXml" ds:itemID="{A168E1FF-41B3-49C0-81B2-2BD906D802C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Willington Granados Herrera</dc:creator>
  <cp:keywords/>
  <dc:description/>
  <cp:lastModifiedBy>Willington Granados Herrera</cp:lastModifiedBy>
  <cp:revision/>
  <dcterms:created xsi:type="dcterms:W3CDTF">2021-05-10T15:52:34Z</dcterms:created>
  <dcterms:modified xsi:type="dcterms:W3CDTF">2026-05-21T20:33:29Z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0x010100C960FE7278092C44B5607AA964C04AD8</vt:lpwstr>
  </property>
  <property fmtid="{D5CDD505-2E9C-101B-9397-08002B2CF9AE}" pid="3" name="MediaServiceImageTags">
    <vt:lpwstr/>
  </property>
</Properties>
</file>