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5"/>
  <workbookPr defaultThemeVersion="166925"/>
  <mc:AlternateContent xmlns:mc="http://schemas.openxmlformats.org/markup-compatibility/2006">
    <mc:Choice Requires="x15">
      <x15ac:absPath xmlns:x15ac="http://schemas.microsoft.com/office/spreadsheetml/2010/11/ac" url="C:\Users\catiz\OneDrive\Documentos\Carolina\IDIPRON\MAPA DE RIESGOS\2026\MAPAS DE RIESGOS DE GESTIÓN\Evaluación a la Gestión\"/>
    </mc:Choice>
  </mc:AlternateContent>
  <xr:revisionPtr revIDLastSave="35" documentId="13_ncr:1_{BB764FBD-863F-4EAD-88A6-70BEC269D5BE}" xr6:coauthVersionLast="47" xr6:coauthVersionMax="47" xr10:uidLastSave="{C673DA7F-C602-4646-A36D-388CEB02315F}"/>
  <bookViews>
    <workbookView xWindow="-108" yWindow="-108" windowWidth="23256" windowHeight="12456" tabRatio="789" firstSheet="2" activeTab="1" xr2:uid="{E9951750-6718-4E65-99C4-7D8C6E70D595}"/>
  </bookViews>
  <sheets>
    <sheet name="CONTROL DE CAMBIOS" sheetId="13" r:id="rId1"/>
    <sheet name="Riesgos Gestión #1" sheetId="11" r:id="rId2"/>
    <sheet name="Riesgos Gestión #2" sheetId="12" r:id="rId3"/>
    <sheet name="Datos" sheetId="5" r:id="rId4"/>
    <sheet name="Instructivo" sheetId="4" r:id="rId5"/>
  </sheets>
  <definedNames>
    <definedName name="_xlnm.Print_Area" localSheetId="1">'Riesgos Gestión #1'!$A$1:$BB$20</definedName>
    <definedName name="_xlnm.Print_Area" localSheetId="2">'Riesgos Gestión #2'!$A$1:$BB$21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17" i="12" l="1"/>
  <c r="AI18" i="11"/>
  <c r="AF17" i="12"/>
  <c r="AF18" i="11"/>
  <c r="AF17" i="11"/>
  <c r="AF19" i="12"/>
  <c r="AA19" i="12"/>
  <c r="X19" i="12"/>
  <c r="AF18" i="12"/>
  <c r="AA18" i="12"/>
  <c r="X18" i="12"/>
  <c r="AA17" i="12"/>
  <c r="X17" i="12"/>
  <c r="K17" i="12"/>
  <c r="L17" i="12" s="1"/>
  <c r="H17" i="12"/>
  <c r="I17" i="12" s="1"/>
  <c r="AG17" i="12" l="1"/>
  <c r="AH17" i="12" s="1"/>
  <c r="AI17" i="12"/>
  <c r="AG18" i="12" s="1"/>
  <c r="AI18" i="12" s="1"/>
  <c r="AG19" i="12" s="1"/>
  <c r="N17" i="12"/>
  <c r="O17" i="12" s="1"/>
  <c r="M17" i="12"/>
  <c r="AK17" i="12" s="1"/>
  <c r="AJ17" i="12" s="1"/>
  <c r="AA18" i="11"/>
  <c r="X18" i="11"/>
  <c r="AA17" i="11"/>
  <c r="X17" i="11"/>
  <c r="K17" i="11"/>
  <c r="L17" i="11" s="1"/>
  <c r="M17" i="11" s="1"/>
  <c r="H17" i="11"/>
  <c r="I17" i="11" s="1"/>
  <c r="AL17" i="12" l="1"/>
  <c r="AH18" i="12"/>
  <c r="AK18" i="12"/>
  <c r="AI19" i="12"/>
  <c r="AH19" i="12"/>
  <c r="AK17" i="11"/>
  <c r="AJ17" i="11" s="1"/>
  <c r="AG17" i="11"/>
  <c r="AH17" i="11" s="1"/>
  <c r="AI17" i="11"/>
  <c r="AG18" i="11" s="1"/>
  <c r="N17" i="11"/>
  <c r="O17" i="11" s="1"/>
  <c r="AJ18" i="12" l="1"/>
  <c r="AL18" i="12" s="1"/>
  <c r="AM18" i="12" s="1"/>
  <c r="AK19" i="12"/>
  <c r="AJ19" i="12" s="1"/>
  <c r="AL19" i="12" s="1"/>
  <c r="AM19" i="12" s="1"/>
  <c r="AK18" i="11"/>
  <c r="AL17" i="11"/>
  <c r="AM17" i="11" s="1"/>
  <c r="AH18" i="11"/>
  <c r="AJ18" i="11" l="1"/>
  <c r="AL18" i="11" s="1"/>
  <c r="AM18" i="11" s="1"/>
  <c r="X41" i="4" l="1"/>
  <c r="Z41" i="4" s="1"/>
  <c r="Y4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B2BF1E2C-7E28-455F-A3A6-B89BB91D3584}">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F5F72D20-F3A5-9648-B741-483C48C35FAE}">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sharedStrings.xml><?xml version="1.0" encoding="utf-8"?>
<sst xmlns="http://schemas.openxmlformats.org/spreadsheetml/2006/main" count="484" uniqueCount="307">
  <si>
    <t>CONTROL DE CAMBIOS</t>
  </si>
  <si>
    <t>A continuación se presentan los cambios realizados de los riesgos en el p roceso</t>
  </si>
  <si>
    <t xml:space="preserve">FECHA </t>
  </si>
  <si>
    <t>CAMBIO REALIZADO</t>
  </si>
  <si>
    <r>
      <rPr>
        <b/>
        <sz val="11"/>
        <color theme="1"/>
        <rFont val="Calibri"/>
        <family val="2"/>
        <scheme val="minor"/>
      </rPr>
      <t>Riesgo #1:</t>
    </r>
    <r>
      <rPr>
        <sz val="11"/>
        <color theme="1"/>
        <rFont val="Calibri"/>
        <family val="2"/>
        <scheme val="minor"/>
      </rPr>
      <t xml:space="preserve"> Se actualiza la fecha para la ejecución de las acciones a implementar para el fortalecimiento a: 31/12/2026</t>
    </r>
  </si>
  <si>
    <r>
      <rPr>
        <b/>
        <sz val="11"/>
        <color theme="1"/>
        <rFont val="Calibri"/>
        <family val="2"/>
        <scheme val="minor"/>
      </rPr>
      <t>Riesgo #2</t>
    </r>
    <r>
      <rPr>
        <sz val="11"/>
        <color theme="1"/>
        <rFont val="Calibri"/>
        <family val="2"/>
        <scheme val="minor"/>
      </rPr>
      <t>:No se realizan modificaciones</t>
    </r>
  </si>
  <si>
    <t>Se podrán incluir más filas de acuerdo a la cambios realizados</t>
  </si>
  <si>
    <t xml:space="preserve">DIRECCIONAMIENTO ESTRATÉGICO </t>
  </si>
  <si>
    <t>CÓDIGO</t>
  </si>
  <si>
    <t>E-DES-FT-015</t>
  </si>
  <si>
    <t>VERSIÓN</t>
  </si>
  <si>
    <t>12</t>
  </si>
  <si>
    <t>MAPA DE RIESGOS DE GESTIÓN Y RIESGOS FISCALES</t>
  </si>
  <si>
    <t>PÁGINA</t>
  </si>
  <si>
    <t>1 DE 2</t>
  </si>
  <si>
    <t>VIGENTE DESDE</t>
  </si>
  <si>
    <t>Proceso</t>
  </si>
  <si>
    <t>EVALUACION A LA GESTIÓN</t>
  </si>
  <si>
    <t>Objetivo del Proceso</t>
  </si>
  <si>
    <t>Evaluar el nivel de desarrollo y grado de efectividad del Sistema de Control Interno, mediante la revisión, evaluación y seguimiento a la gestión de los procesos con un enfoque basado en riesgos, para generar alertas y recomendaciones que contribuyan al mejoramiento continuo, en el marco de los roles establecidos para las oficinas de control interno.</t>
  </si>
  <si>
    <t>Alcance</t>
  </si>
  <si>
    <t>Inicia con planeación y planificación del Plan Anual de Auditorías, seguido de la ejecución de actividades y autoevaluación al proceso para finalizar con la presentación de los resultados de la evaluación del Sistema de Control Interno al Comité Institucional de Coordinación de Control Interno, el seguimiento a los planes de mejoramiento y a los compromisos establecidos.</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</si>
  <si>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</si>
  <si>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</si>
  <si>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</si>
  <si>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</si>
  <si>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</si>
  <si>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</si>
  <si>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</si>
  <si>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</si>
  <si>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</si>
  <si>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</si>
  <si>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</si>
  <si>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</si>
  <si>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</si>
  <si>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</si>
  <si>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</si>
  <si>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</si>
  <si>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</si>
  <si>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</si>
  <si>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</si>
  <si>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</si>
  <si>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</si>
  <si>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</si>
  <si>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</si>
  <si>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</si>
  <si>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</si>
  <si>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</si>
  <si>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</si>
  <si>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</si>
  <si>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</si>
  <si>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</si>
  <si>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</si>
  <si>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</si>
  <si>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</si>
  <si>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</si>
  <si>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</si>
  <si>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</si>
  <si>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</si>
  <si>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</si>
  <si>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</si>
  <si>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</si>
  <si>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</si>
  <si>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</si>
  <si>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</si>
  <si>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</si>
  <si>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</si>
  <si>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</si>
  <si>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</si>
  <si>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</si>
  <si>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</si>
  <si>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</si>
  <si>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Reputacional</t>
  </si>
  <si>
    <t xml:space="preserve"> Errada información</t>
  </si>
  <si>
    <t>No recibir información 
Entrega inoportuna o incompleta  de información
Integridad de la Información</t>
  </si>
  <si>
    <t>Posibilidad de afectación reputacional por emitir opinión equivocada de la evaluación de la gestión debido a debilidades en la integridad de la información suministrada por los procesos</t>
  </si>
  <si>
    <t>El riesgo afecta la imagen de la entidad con algunos usuarios de relevancia frente al logro de los objetivos.</t>
  </si>
  <si>
    <t>El/la líder de la actividad de evaluación de la gestión</t>
  </si>
  <si>
    <t>Cada vez que se requiere información a los procesos</t>
  </si>
  <si>
    <t>Cotejar la información recibida contra la requerida por la OCI</t>
  </si>
  <si>
    <t xml:space="preserve">Una vez suministrada la información por el proceso mediante memorando, se coteja contra la requerida </t>
  </si>
  <si>
    <t>En caso de detectar falta de información se requiere al líder del proceso auditado para que sea ajustada.</t>
  </si>
  <si>
    <t>Relación de solicitudes de información remitidas y de casos en los que se tuvo que reiterar (Reporte de CORDIS)</t>
  </si>
  <si>
    <t>Detectivo</t>
  </si>
  <si>
    <t>Manual</t>
  </si>
  <si>
    <t>Documentado</t>
  </si>
  <si>
    <t>002 Trámite de Información para Informes de Obligatorio Cumplimiento S-EVG-PR-002</t>
  </si>
  <si>
    <t>Continua</t>
  </si>
  <si>
    <t>Con registro</t>
  </si>
  <si>
    <t>REDUCIR EL RIESGO</t>
  </si>
  <si>
    <t>Actualizar los procedimientos y formalizar el formato de seguimiento al PAA</t>
  </si>
  <si>
    <t xml:space="preserve">Jefe de Oficina </t>
  </si>
  <si>
    <t>Se realizó revisión de las solicitudes de información para su posterior envío mediante memorando de solicitud de información y/o vía correo electrónico institucional para la elaboración de informes y seguimientos de Ley. Se anexan como evidencias (3) correos electrónicos y (3) memorandos de solicitud de información con motivo de la realización de auditoría interna.</t>
  </si>
  <si>
    <t>Durante el primer cuatrimestre de 2026 se presentó al Comité Institucional de Coordinación de Control Interno la versión 2 del Plan Anual de Auditorías Internas, con la aprobación de dicho documento se procedió a realizar la respectiva modificación del formato MATRIZ DE SEGUIMIENTO AL PLAN ANUAL DE AUDITORÍAS S-EVG-FT-005. Este documento fue oficializado por correo electrónico el 23 de abril de 2026 y socializado en reunión mensual del equipo de Control Interno el mismo 23 de abril de 2026.
Se adjunta formato actualizado en archivo de excel, el correo de oficialización, el acta de reunión de equipo y la presentación de la reunión realizada.</t>
  </si>
  <si>
    <t>No se registraron materializaciones durante este periodo.</t>
  </si>
  <si>
    <t>Para el primer control se evidencia que cumple con lo propuesto, se constato en las evidencias que se enviaron las solicitudes . 
Para el control 2 Durante el periodo de reporte no fue necesario realizar ajustes y/o alcances a los informes remitidos. Por lo tanto y teniendo en cuenta que este control es de tipo correctivo, no se adjuntan evidencias de su ejecución.
Acciones de Fortalecimento: Se evidencia el avance en la acción de fortalecimiento con la actualizción de documentos relacionados con el PAA. La acción continua hasta el mes de diciembre
NO se presenta materialización del riesgo.</t>
  </si>
  <si>
    <r>
      <rPr>
        <b/>
        <sz val="11"/>
        <color rgb="FF000000"/>
        <rFont val="Times New Roman"/>
      </rPr>
      <t xml:space="preserve">CONTROL 1
</t>
    </r>
    <r>
      <rPr>
        <sz val="11"/>
        <color rgb="FF000000"/>
        <rFont val="Times New Roman"/>
      </rPr>
      <t xml:space="preserve">se evidenció la ejecución de la actividad de control
</t>
    </r>
    <r>
      <rPr>
        <b/>
        <sz val="11"/>
        <color rgb="FF000000"/>
        <rFont val="Times New Roman"/>
      </rPr>
      <t xml:space="preserve">
CONTROL 2
</t>
    </r>
    <r>
      <rPr>
        <sz val="11"/>
        <color rgb="FF000000"/>
        <rFont val="Times New Roman"/>
      </rPr>
      <t xml:space="preserve">Se reportó que durante este periodo no se dio aplicación a la actividad de control
</t>
    </r>
    <r>
      <rPr>
        <b/>
        <sz val="11"/>
        <color rgb="FF000000"/>
        <rFont val="Times New Roman"/>
      </rPr>
      <t xml:space="preserve">
ACCIONES DE FORTALECIMIENTO
</t>
    </r>
    <r>
      <rPr>
        <sz val="11"/>
        <color rgb="FF000000"/>
        <rFont val="Times New Roman"/>
      </rPr>
      <t xml:space="preserve">se evidenció la ejecución de la acción de fortalecimiento
</t>
    </r>
    <r>
      <rPr>
        <b/>
        <sz val="11"/>
        <color rgb="FF000000"/>
        <rFont val="Times New Roman"/>
      </rPr>
      <t xml:space="preserve">
MATERIALIZACIÓN DEL RIESGO
</t>
    </r>
    <r>
      <rPr>
        <sz val="11"/>
        <color rgb="FF000000"/>
        <rFont val="Times New Roman"/>
      </rPr>
      <t xml:space="preserve">No se materializo el riesgo
</t>
    </r>
  </si>
  <si>
    <t>La jefatura de Control Interno</t>
  </si>
  <si>
    <t>Al momento de detectar una opinión equivocada</t>
  </si>
  <si>
    <t>Verificar la información inicialmente analizada, ajustar y emitir un alcance al informe u opinión que se haya comunicado</t>
  </si>
  <si>
    <t>Se emite una versión ajustada del informe y se notifica mediante memorando a quien corresponda</t>
  </si>
  <si>
    <t xml:space="preserve">En el caso, que el responsable de la actividad no realice los ajustes conforme a la información analizada, la jefatura de Control Interno, solicitará realizar las modificaciones de manera inmediata </t>
  </si>
  <si>
    <t>Memorando con el alcance que ya se había emitido / Correo electrónico (Cuando aplique)</t>
  </si>
  <si>
    <t>Correctivo</t>
  </si>
  <si>
    <t xml:space="preserve">Auditorias Internas S-EVG-PR-001  y  
Seguimiento a la gestión e informes de ley S-EVG-PR-002 </t>
  </si>
  <si>
    <t>Durante el periodo de reporte no fue necesario realizar ajustes y/o alcances a los informes remitidos. Por lo tanto y teniendo en cuenta que este control es de tipo correctivo, no se adjuntan evidencias de su ejecución.</t>
  </si>
  <si>
    <t xml:space="preserve">Se podrán incluir más filas de acuerdo a la cantidad de riesgos que se requieran relacionar </t>
  </si>
  <si>
    <t>Vr. 02; 13/03/2024</t>
  </si>
  <si>
    <t>2 DE 2</t>
  </si>
  <si>
    <t xml:space="preserve"> Sanciones</t>
  </si>
  <si>
    <t>Debilidades en el seguimiento y control a la ejecución del PAA
Entrega inoportuna o incompleta de información</t>
  </si>
  <si>
    <t>Posibilidad de afectación reputacional por Incumplimiento de los informes de ley debido a debilidades en el seguimiento y control a la ejecución del PAA. Entrega inoportuna o incompleta de información.</t>
  </si>
  <si>
    <t>El riesgo afecta la imagen de la entidad internamente, de conocimiento general nivel interno, de junta directiva y/o de proveedores</t>
  </si>
  <si>
    <t xml:space="preserve">La jefatura de Control Interno </t>
  </si>
  <si>
    <t>Mensualmente</t>
  </si>
  <si>
    <t>Verificar el estado de avance del PAA</t>
  </si>
  <si>
    <t xml:space="preserve">Se realiza seguimiento a la ejecución del PAA, y se verifican los informes de Ley emitidos el mes anterior y que se deben emitir en el mes actual y en el siguiente, generando acta con compromisos y decisiones </t>
  </si>
  <si>
    <t xml:space="preserve">Cuando se detectan retrasos en el marco de la reunión se definen actividades, responsables y plan de contingencia para cumplir con el plazo de ley </t>
  </si>
  <si>
    <t>Acta y presentación</t>
  </si>
  <si>
    <t>Preventivo</t>
  </si>
  <si>
    <t>Auditorias Internas S-EVG-PR-001  y  
Seguimiento a la gestión e informes de ley S-EVG-PR-002</t>
  </si>
  <si>
    <t>De acuerdo con la Metodología para la administración del riesgo, no se formulan acciones de fortalecimiento para la vigencia 2026, por cuanto los controles existentes se consideran suficientes y permiten mitigar el riesgo</t>
  </si>
  <si>
    <t>Se hizo la revisión de las actividades programadas y ejecutadas del Plan Anual de Auditorías Internas en las reuniones del equipo de trabajo de la Oficina de Control Interno, las cuales fueron realizadas los días 04 de febrero, 25 de marzo y 23 de abril de 2026. Adicionalmente se establecieron las actividades pendientes de entrega según lista de compromisos a cada uno de los miembros del equipo de trabajo de la OCI.
La ejecución del control se encuentra soportada con (3) actas de reunión firmadas, (3) presentaciones de PowerPoint y (3) listados de asistencia.</t>
  </si>
  <si>
    <t>No Aplica
No se definieron acciones de fortalecimiento.</t>
  </si>
  <si>
    <t>Para el primer control se evidencia que cumplio con la revisión de las activdiades incluidas en el Plan Anual de Auditorias . 
Para el segundo control no se presentó incumplimiento de términos respecto a la entrega de informes de ley de la OCI, no siendo necesario ejecutar este control de tipo correctivo
Acciones de fortalecimiento: no se formularon acciones de fortalecimiento por cuanto el riesgo se encuentr en zona baja
&amp;</t>
  </si>
  <si>
    <r>
      <rPr>
        <b/>
        <sz val="11"/>
        <color rgb="FF000000"/>
        <rFont val="Times New Roman"/>
      </rPr>
      <t xml:space="preserve">CONTROL 1
</t>
    </r>
    <r>
      <rPr>
        <sz val="11"/>
        <color rgb="FF000000"/>
        <rFont val="Times New Roman"/>
      </rPr>
      <t xml:space="preserve">se evidenció la ejecución de la actividad de control
</t>
    </r>
    <r>
      <rPr>
        <b/>
        <sz val="11"/>
        <color rgb="FF000000"/>
        <rFont val="Times New Roman"/>
      </rPr>
      <t xml:space="preserve">
CONTROL 2
</t>
    </r>
    <r>
      <rPr>
        <sz val="11"/>
        <color rgb="FF000000"/>
        <rFont val="Times New Roman"/>
      </rPr>
      <t xml:space="preserve">se evidenció la ejecución de la actividad de control
</t>
    </r>
    <r>
      <rPr>
        <b/>
        <sz val="11"/>
        <color rgb="FF000000"/>
        <rFont val="Times New Roman"/>
      </rPr>
      <t xml:space="preserve">
CONTROL 3
</t>
    </r>
    <r>
      <rPr>
        <sz val="11"/>
        <color rgb="FF000000"/>
        <rFont val="Times New Roman"/>
      </rPr>
      <t xml:space="preserve">Se reportó que durante este periodo no se dio aplicación a la actividad de control
</t>
    </r>
    <r>
      <rPr>
        <b/>
        <sz val="11"/>
        <color rgb="FF000000"/>
        <rFont val="Times New Roman"/>
      </rPr>
      <t xml:space="preserve">
ACCIONES DE FORTALECIMIENTO
</t>
    </r>
    <r>
      <rPr>
        <sz val="11"/>
        <color rgb="FF000000"/>
        <rFont val="Times New Roman"/>
      </rPr>
      <t xml:space="preserve">no se formulan acciones de fortalecimiento para la vigencia 2026.
</t>
    </r>
    <r>
      <rPr>
        <b/>
        <sz val="11"/>
        <color rgb="FF000000"/>
        <rFont val="Times New Roman"/>
      </rPr>
      <t xml:space="preserve">
MATERIALIZACIÓN DEL RIESGO
</t>
    </r>
    <r>
      <rPr>
        <sz val="11"/>
        <color rgb="FF000000"/>
        <rFont val="Times New Roman"/>
      </rPr>
      <t xml:space="preserve">No se materializo el riesgo
</t>
    </r>
  </si>
  <si>
    <t>El /la funcionario/a o contratista</t>
  </si>
  <si>
    <t>Verificar el estado de avance de la ejecución de las actividades registradas en el PAA</t>
  </si>
  <si>
    <t xml:space="preserve">Se realiza seguimiento a los avances de la ejecución del PAA reportada por el equipo auditor y lo registra en la herramienta de seguimiento definida por la jefatura de la OCI,  generando alertamientos frente a posibles retrasos </t>
  </si>
  <si>
    <t xml:space="preserve">En el caso que no se realicen los seguimientos a las actividades, la Jefatura de la OCI, emitirá un correo electrónico solicitando la ejecución de actividades </t>
  </si>
  <si>
    <t xml:space="preserve">Soportes de la herramienta de seguimiento / Correo electrónico ( Cuando aplique) </t>
  </si>
  <si>
    <t xml:space="preserve">Auditorias Internas S-EVG-PR-001  y  
Seguimiento a la gestión e informes de ley S-EVG-PR-002  </t>
  </si>
  <si>
    <t>En forma mensual se lleva el seguimiento de la ejecución de actividades establecidas en el Plan Anual de Auditorías Internas para la vigencia 2026. Las socializaciones de los seguimientos se realizaron en las reuniones del equipo de la Oficina de Control Interno los días 04 de febrero, 25 de marzo y 23 de abril de 2026. Adicionalmente se establecieron las actividades pendientes de entrega según lista de compromisos a cada uno de los miembros del equipo de trabajo de la OCI sin detectar incumplimientos en la ejecución.
La ejecución del control se encuentra soportada con tres (3) formatos diligenciados de la MATRIZ DE SEGUIMIENTO AL PLAN ANUAL DE AUDITORÍAS S-EVG-FT-005.</t>
  </si>
  <si>
    <t>Al momento de evidenciar el incumplimiento de algún informe de ley</t>
  </si>
  <si>
    <t>Verificar la oportunidad del informe de ley emitido por la OCI</t>
  </si>
  <si>
    <t xml:space="preserve">A través de la herramienta de seguimiento, se verifica que se haya entregado con oportunidad dicho informe </t>
  </si>
  <si>
    <t xml:space="preserve">En caso que no se emita el informe de manera oportuna, la Jefatura de la OCI, enviará un correo electrónico al/la profesional responsable asignado para ejecutar la actividad de manera inmediata </t>
  </si>
  <si>
    <t>Informe de ley emitido /  Correo electrónico ( Cuando aplique)</t>
  </si>
  <si>
    <t>Durante el primer cuatrimestre de 2026 no se presentó incumplimiento de términos respecto a la entrega de informes de ley de la OCI, no siendo necesario ejecutar este control de tipo correctivo. Por lo anterior no se adjuntan evidencias de la aplicación del control.</t>
  </si>
  <si>
    <t>area de impacto</t>
  </si>
  <si>
    <t>PROBABILIDAD DE OCURRENCIA</t>
  </si>
  <si>
    <t>IMPACTO</t>
  </si>
  <si>
    <t>CONDICIONES RIESGO INHERENTE</t>
  </si>
  <si>
    <t>AFECTACIÓN ECONÓMICA O PRESUPUESTAL</t>
  </si>
  <si>
    <t>Económico</t>
  </si>
  <si>
    <t>MUY BAJA</t>
  </si>
  <si>
    <t>LEVE</t>
  </si>
  <si>
    <t>MUY BAJA - LEVE</t>
  </si>
  <si>
    <t>BAJO</t>
  </si>
  <si>
    <t>Afectación Menor o igual a 700 SMLMV</t>
  </si>
  <si>
    <t>Leve</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</si>
  <si>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</si>
  <si>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</si>
  <si>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</si>
  <si>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</si>
  <si>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</si>
  <si>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</si>
  <si>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</si>
  <si>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</si>
  <si>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</si>
  <si>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</si>
  <si>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</si>
  <si>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</si>
  <si>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</si>
  <si>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</si>
  <si>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</si>
  <si>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</si>
  <si>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</si>
  <si>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</si>
  <si>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</si>
  <si>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</si>
  <si>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</si>
  <si>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</si>
  <si>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</si>
  <si>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</si>
  <si>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</si>
  <si>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</si>
  <si>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</si>
  <si>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El riesgo afecta la imagen de algún área de la organización.</t>
  </si>
  <si>
    <t>BAJA - MAYOR</t>
  </si>
  <si>
    <t>BAJA - CATASTRÓFICO</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</si>
  <si>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</si>
  <si>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</si>
  <si>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</si>
  <si>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</si>
  <si>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</si>
  <si>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</si>
  <si>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</si>
  <si>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</si>
  <si>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</si>
  <si>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</si>
  <si>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</si>
  <si>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ALTA - MAYOR</t>
  </si>
  <si>
    <t>ALTA - CATASTRÓFICO</t>
  </si>
  <si>
    <t>MUY ALTA - LEVE</t>
  </si>
  <si>
    <t>IMPLEMENTACIÓN</t>
  </si>
  <si>
    <t>MUY ALTA - MENOR</t>
  </si>
  <si>
    <t>Automático</t>
  </si>
  <si>
    <t>MUY ALTA - MODERADO</t>
  </si>
  <si>
    <t>MUY ALTA - MAYOR</t>
  </si>
  <si>
    <t>MUY ALTA - CATASTRÓFICO</t>
  </si>
  <si>
    <t>DOCUMENTACIÓN</t>
  </si>
  <si>
    <t>Sin documentar</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</si>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</sst>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39">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b/>
      <sz val="9"/>
      <color rgb="FF000000"/>
      <name val="Tahoma"/>
      <family val="2"/>
    </font>
    <font>
      <b/>
      <sz val="11"/>
      <color rgb="FF000000"/>
      <name val="Times New Roman"/>
      <family val="1"/>
    </font>
    <font>
      <sz val="11"/>
      <color rgb="FF000000"/>
      <name val="time"/>
    </font>
    <font>
      <sz val="11"/>
      <color theme="1"/>
      <name val="Times New Roman"/>
      <family val="1"/>
    </font>
    <font>
      <b/>
      <sz val="16"/>
      <color theme="1"/>
      <name val="Calibri"/>
      <family val="2"/>
      <scheme val="minor"/>
    </font>
    <font>
      <b/>
      <sz val="11"/>
      <color rgb="FF000000"/>
      <name val="Times New Roman"/>
    </font>
    <font>
      <sz val="11"/>
      <color rgb="FF000000"/>
      <name val="Times New Roman"/>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style="thin">
        <color rgb="FF000000"/>
      </left>
      <right style="thin">
        <color rgb="FF000000"/>
      </right>
      <top style="thin">
        <color rgb="FF000000"/>
      </top>
      <bottom/>
      <diagonal/>
    </border>
  </borders>
  <cellStyleXfs count="5">
    <xf numFmtId="0" fontId="0" fillId="0" borderId="0"/>
    <xf numFmtId="41" fontId="6" fillId="0" borderId="0" applyFont="0" applyFill="0" applyBorder="0" applyAlignment="0" applyProtection="0"/>
    <xf numFmtId="9" fontId="6" fillId="0" borderId="0" applyFont="0" applyFill="0" applyBorder="0" applyAlignment="0" applyProtection="0"/>
    <xf numFmtId="0" fontId="29" fillId="0" borderId="0" applyNumberFormat="0" applyFill="0" applyBorder="0" applyAlignment="0" applyProtection="0"/>
    <xf numFmtId="0" fontId="6" fillId="0" borderId="0"/>
  </cellStyleXfs>
  <cellXfs count="299">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 xfId="0" applyFont="1" applyBorder="1" applyAlignment="1">
      <alignment horizontal="center" vertical="center" textRotation="90" wrapText="1"/>
    </xf>
    <xf numFmtId="0" fontId="3" fillId="2" borderId="28"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29" xfId="0" applyFont="1" applyFill="1" applyBorder="1" applyAlignment="1">
      <alignment horizontal="center" vertical="center" textRotation="90" wrapText="1"/>
    </xf>
    <xf numFmtId="0" fontId="2" fillId="2" borderId="28" xfId="0" applyFont="1" applyFill="1" applyBorder="1" applyAlignment="1">
      <alignment horizontal="center" vertical="center" textRotation="90"/>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2" fillId="2" borderId="28" xfId="0" applyFont="1" applyFill="1" applyBorder="1" applyAlignment="1">
      <alignment horizontal="center" vertical="center"/>
    </xf>
    <xf numFmtId="0" fontId="3" fillId="3" borderId="5" xfId="0" applyFont="1" applyFill="1" applyBorder="1" applyAlignment="1">
      <alignment horizontal="center" vertical="center"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21" xfId="0" applyFont="1" applyFill="1" applyBorder="1"/>
    <xf numFmtId="0" fontId="2" fillId="2" borderId="7" xfId="0" applyFont="1" applyFill="1" applyBorder="1"/>
    <xf numFmtId="0" fontId="1" fillId="2" borderId="5" xfId="0" applyFont="1" applyFill="1" applyBorder="1" applyAlignment="1">
      <alignment horizontal="center" vertical="center"/>
    </xf>
    <xf numFmtId="0" fontId="2" fillId="2" borderId="29" xfId="0" applyFont="1" applyFill="1" applyBorder="1" applyAlignment="1">
      <alignment horizontal="center" vertical="center" wrapText="1"/>
    </xf>
    <xf numFmtId="0" fontId="11" fillId="0" borderId="0" xfId="0" applyFont="1"/>
    <xf numFmtId="0" fontId="4" fillId="0" borderId="0" xfId="0" applyFont="1"/>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9" fillId="0" borderId="1" xfId="0" applyFont="1" applyBorder="1" applyAlignment="1">
      <alignment horizontal="center" vertical="center" textRotation="90" wrapText="1"/>
    </xf>
    <xf numFmtId="0" fontId="12" fillId="0" borderId="1" xfId="0" applyFont="1" applyBorder="1" applyAlignment="1">
      <alignment horizontal="left" vertical="center" wrapText="1"/>
    </xf>
    <xf numFmtId="0" fontId="16" fillId="0" borderId="0" xfId="0" applyFont="1" applyAlignment="1">
      <alignment horizontal="center" vertical="center"/>
    </xf>
    <xf numFmtId="0" fontId="16" fillId="8" borderId="1" xfId="0" applyFont="1" applyFill="1" applyBorder="1" applyAlignment="1">
      <alignment horizontal="center" vertical="center"/>
    </xf>
    <xf numFmtId="0" fontId="19" fillId="0" borderId="0" xfId="0" applyFont="1" applyProtection="1">
      <protection hidden="1"/>
    </xf>
    <xf numFmtId="0" fontId="15" fillId="9" borderId="16" xfId="0" applyFont="1" applyFill="1" applyBorder="1" applyAlignment="1">
      <alignment horizontal="center" vertical="center"/>
    </xf>
    <xf numFmtId="0" fontId="20" fillId="4" borderId="13" xfId="0" applyFont="1" applyFill="1" applyBorder="1" applyAlignment="1">
      <alignment horizontal="center" vertical="center"/>
    </xf>
    <xf numFmtId="0" fontId="20" fillId="10" borderId="1" xfId="0" applyFont="1" applyFill="1" applyBorder="1" applyAlignment="1">
      <alignment horizontal="center" vertical="center"/>
    </xf>
    <xf numFmtId="0" fontId="22" fillId="0" borderId="0" xfId="0" applyFont="1" applyProtection="1">
      <protection hidden="1"/>
    </xf>
    <xf numFmtId="0" fontId="20" fillId="11" borderId="1" xfId="0" applyFont="1" applyFill="1" applyBorder="1" applyAlignment="1">
      <alignment horizontal="center" vertical="center"/>
    </xf>
    <xf numFmtId="0" fontId="20" fillId="3" borderId="1" xfId="0" applyFont="1" applyFill="1" applyBorder="1" applyAlignment="1">
      <alignment horizontal="center" vertical="center"/>
    </xf>
    <xf numFmtId="0" fontId="20" fillId="5" borderId="1" xfId="0" applyFont="1" applyFill="1" applyBorder="1" applyAlignment="1">
      <alignment horizontal="center" vertical="center"/>
    </xf>
    <xf numFmtId="0" fontId="20" fillId="4" borderId="15" xfId="0" applyFont="1" applyFill="1" applyBorder="1" applyAlignment="1">
      <alignment horizontal="center" vertical="center"/>
    </xf>
    <xf numFmtId="0" fontId="20" fillId="6" borderId="15" xfId="0" applyFont="1" applyFill="1" applyBorder="1" applyAlignment="1">
      <alignment horizontal="center" vertical="center"/>
    </xf>
    <xf numFmtId="0" fontId="23" fillId="0" borderId="0" xfId="0" applyFont="1" applyProtection="1">
      <protection hidden="1"/>
    </xf>
    <xf numFmtId="0" fontId="25" fillId="0" borderId="1" xfId="0" applyFont="1" applyBorder="1" applyAlignment="1">
      <alignment horizontal="center" vertical="center" wrapText="1"/>
    </xf>
    <xf numFmtId="0" fontId="24" fillId="10" borderId="1" xfId="0" applyFont="1" applyFill="1" applyBorder="1" applyAlignment="1">
      <alignment horizontal="center" vertical="center"/>
    </xf>
    <xf numFmtId="0" fontId="24" fillId="11" borderId="1" xfId="0" applyFont="1" applyFill="1" applyBorder="1" applyAlignment="1">
      <alignment horizontal="center" vertical="center" wrapText="1"/>
    </xf>
    <xf numFmtId="0" fontId="24" fillId="3" borderId="1" xfId="0" applyFont="1" applyFill="1" applyBorder="1" applyAlignment="1">
      <alignment horizontal="center" vertical="center"/>
    </xf>
    <xf numFmtId="0" fontId="24" fillId="6" borderId="1" xfId="0" applyFont="1" applyFill="1" applyBorder="1" applyAlignment="1">
      <alignment horizontal="center" vertical="center"/>
    </xf>
    <xf numFmtId="0" fontId="24" fillId="5" borderId="1" xfId="0" applyFont="1" applyFill="1" applyBorder="1" applyAlignment="1">
      <alignment horizontal="center" vertical="center"/>
    </xf>
    <xf numFmtId="0" fontId="0" fillId="0" borderId="0" xfId="0" applyAlignment="1">
      <alignment horizontal="center"/>
    </xf>
    <xf numFmtId="0" fontId="26" fillId="13" borderId="5" xfId="0" applyFont="1" applyFill="1" applyBorder="1" applyAlignment="1">
      <alignment horizontal="center" vertical="center" wrapText="1"/>
    </xf>
    <xf numFmtId="0" fontId="26" fillId="13" borderId="5" xfId="0" applyFont="1" applyFill="1" applyBorder="1" applyAlignment="1" applyProtection="1">
      <alignment horizontal="center" vertical="center" wrapText="1"/>
      <protection hidden="1"/>
    </xf>
    <xf numFmtId="0" fontId="26" fillId="0" borderId="5" xfId="0" applyFont="1" applyBorder="1" applyAlignment="1">
      <alignment horizontal="center" vertical="center" wrapText="1"/>
    </xf>
    <xf numFmtId="0" fontId="26" fillId="0" borderId="5" xfId="0" applyFont="1" applyBorder="1" applyAlignment="1">
      <alignment horizontal="center" wrapText="1"/>
    </xf>
    <xf numFmtId="0" fontId="27" fillId="0" borderId="47" xfId="0" applyFont="1" applyBorder="1" applyAlignment="1" applyProtection="1">
      <alignment horizontal="center" vertical="center"/>
      <protection locked="0"/>
    </xf>
    <xf numFmtId="0" fontId="27" fillId="0" borderId="47" xfId="0" applyFont="1" applyBorder="1" applyAlignment="1" applyProtection="1">
      <alignment vertical="center" wrapText="1"/>
      <protection hidden="1"/>
    </xf>
    <xf numFmtId="0" fontId="0" fillId="0" borderId="48" xfId="0" applyBorder="1" applyAlignment="1" applyProtection="1">
      <alignment horizontal="center" vertical="center"/>
      <protection hidden="1"/>
    </xf>
    <xf numFmtId="9" fontId="28" fillId="14" borderId="49" xfId="2" applyFont="1" applyFill="1" applyBorder="1" applyAlignment="1" applyProtection="1">
      <alignment horizontal="center" vertical="center"/>
      <protection hidden="1"/>
    </xf>
    <xf numFmtId="0" fontId="28" fillId="14" borderId="49"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4" fillId="0" borderId="50" xfId="0" applyFont="1" applyBorder="1" applyAlignment="1">
      <alignment horizontal="center" vertical="center"/>
    </xf>
    <xf numFmtId="0" fontId="24" fillId="0" borderId="52" xfId="0" applyFont="1" applyBorder="1" applyAlignment="1">
      <alignment horizontal="center" vertical="center"/>
    </xf>
    <xf numFmtId="9" fontId="0" fillId="0" borderId="53" xfId="2" applyFont="1" applyBorder="1" applyAlignment="1">
      <alignment horizontal="center" vertical="center"/>
    </xf>
    <xf numFmtId="9" fontId="0" fillId="0" borderId="54" xfId="2" applyFont="1" applyBorder="1" applyAlignment="1">
      <alignment horizontal="center" vertical="center"/>
    </xf>
    <xf numFmtId="0" fontId="24" fillId="0" borderId="5" xfId="0" applyFont="1" applyBorder="1" applyAlignment="1">
      <alignment horizontal="center" vertical="center"/>
    </xf>
    <xf numFmtId="9" fontId="0" fillId="0" borderId="6" xfId="2" applyFont="1" applyBorder="1" applyAlignment="1">
      <alignment horizontal="center" vertical="center"/>
    </xf>
    <xf numFmtId="0" fontId="24"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0" fillId="0" borderId="50" xfId="0" applyFont="1" applyBorder="1" applyAlignment="1">
      <alignment horizontal="center" vertical="center"/>
    </xf>
    <xf numFmtId="9" fontId="20" fillId="0" borderId="53" xfId="2" applyFont="1" applyFill="1" applyBorder="1" applyAlignment="1">
      <alignment horizontal="center" vertical="center"/>
    </xf>
    <xf numFmtId="0" fontId="20" fillId="0" borderId="37" xfId="0" applyFont="1" applyBorder="1" applyAlignment="1">
      <alignment horizontal="center" vertical="center"/>
    </xf>
    <xf numFmtId="0" fontId="0" fillId="11" borderId="50" xfId="0" applyFill="1" applyBorder="1" applyAlignment="1">
      <alignment horizontal="center" vertical="center"/>
    </xf>
    <xf numFmtId="0" fontId="0" fillId="11" borderId="51" xfId="0" applyFill="1" applyBorder="1" applyAlignment="1">
      <alignment horizontal="center" vertical="center"/>
    </xf>
    <xf numFmtId="0" fontId="0" fillId="10" borderId="52" xfId="0" applyFill="1" applyBorder="1" applyAlignment="1">
      <alignment horizontal="center" vertical="center"/>
    </xf>
    <xf numFmtId="0" fontId="0" fillId="11" borderId="37" xfId="0" applyFill="1" applyBorder="1" applyAlignment="1">
      <alignment horizontal="center" vertical="center"/>
    </xf>
    <xf numFmtId="0" fontId="0" fillId="10" borderId="55" xfId="0" applyFill="1" applyBorder="1" applyAlignment="1">
      <alignment horizontal="center" vertical="center"/>
    </xf>
    <xf numFmtId="0" fontId="0" fillId="3" borderId="37" xfId="0" applyFill="1" applyBorder="1" applyAlignment="1">
      <alignment horizontal="center" vertical="center"/>
    </xf>
    <xf numFmtId="0" fontId="0" fillId="5" borderId="37" xfId="0" applyFill="1" applyBorder="1" applyAlignment="1">
      <alignment horizontal="center" vertical="center"/>
    </xf>
    <xf numFmtId="0" fontId="0" fillId="5" borderId="53"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54" xfId="0" applyFill="1" applyBorder="1" applyAlignment="1">
      <alignment horizontal="center" vertical="center"/>
    </xf>
    <xf numFmtId="0" fontId="0" fillId="11" borderId="5" xfId="0" applyFill="1" applyBorder="1" applyAlignment="1">
      <alignment horizontal="center" vertical="center"/>
    </xf>
    <xf numFmtId="0" fontId="0" fillId="11" borderId="30" xfId="0" applyFill="1" applyBorder="1" applyAlignment="1">
      <alignment horizontal="center" vertical="center"/>
    </xf>
    <xf numFmtId="0" fontId="0" fillId="3" borderId="30" xfId="0" applyFill="1" applyBorder="1" applyAlignment="1">
      <alignment horizontal="center" vertical="center"/>
    </xf>
    <xf numFmtId="0" fontId="0" fillId="5" borderId="30"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50" xfId="0" applyFill="1" applyBorder="1" applyAlignment="1">
      <alignment horizontal="center" vertical="center"/>
    </xf>
    <xf numFmtId="0" fontId="0" fillId="3" borderId="5" xfId="0" applyFill="1" applyBorder="1" applyAlignment="1">
      <alignment horizontal="center" vertical="center"/>
    </xf>
    <xf numFmtId="0" fontId="0" fillId="3" borderId="53" xfId="0" applyFill="1" applyBorder="1" applyAlignment="1">
      <alignment horizontal="center" vertical="center"/>
    </xf>
    <xf numFmtId="0" fontId="0" fillId="3" borderId="6" xfId="0" applyFill="1" applyBorder="1" applyAlignment="1">
      <alignment horizontal="center" vertical="center"/>
    </xf>
    <xf numFmtId="0" fontId="0" fillId="5" borderId="50" xfId="0" applyFill="1" applyBorder="1" applyAlignment="1">
      <alignment horizontal="center" vertical="center"/>
    </xf>
    <xf numFmtId="0" fontId="0" fillId="3" borderId="51" xfId="0" applyFill="1" applyBorder="1" applyAlignment="1">
      <alignment horizontal="center" vertical="center"/>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0" fillId="0" borderId="0" xfId="0" applyAlignment="1">
      <alignment horizontal="right" vertical="center"/>
    </xf>
    <xf numFmtId="0" fontId="11" fillId="2" borderId="56" xfId="0" applyFont="1" applyFill="1" applyBorder="1" applyAlignment="1">
      <alignment horizontal="center" vertical="center" wrapText="1"/>
    </xf>
    <xf numFmtId="0" fontId="11" fillId="2" borderId="57"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58" xfId="0" applyFont="1" applyFill="1" applyBorder="1" applyAlignment="1">
      <alignment horizontal="center" vertical="center" wrapText="1"/>
    </xf>
    <xf numFmtId="0" fontId="2" fillId="2" borderId="50" xfId="0" applyFont="1" applyFill="1" applyBorder="1" applyAlignment="1">
      <alignment horizontal="center" vertical="center" textRotation="90"/>
    </xf>
    <xf numFmtId="0" fontId="3" fillId="0" borderId="0" xfId="0" applyFont="1" applyAlignment="1">
      <alignment horizontal="center" vertical="center"/>
    </xf>
    <xf numFmtId="0" fontId="3" fillId="0" borderId="0" xfId="0" applyFont="1" applyAlignment="1">
      <alignment horizontal="center" vertical="center" wrapText="1"/>
    </xf>
    <xf numFmtId="9" fontId="3" fillId="0" borderId="0" xfId="0" applyNumberFormat="1"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textRotation="90"/>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0" fontId="1" fillId="0" borderId="0" xfId="0" applyFont="1" applyAlignment="1">
      <alignment horizontal="center" vertical="center" textRotation="90"/>
    </xf>
    <xf numFmtId="0" fontId="2" fillId="0" borderId="0" xfId="0" applyFont="1" applyAlignment="1">
      <alignment horizontal="center" vertical="center" wrapText="1"/>
    </xf>
    <xf numFmtId="14" fontId="11" fillId="0" borderId="0" xfId="0" applyNumberFormat="1" applyFont="1" applyAlignment="1" applyProtection="1">
      <alignment horizontal="center" vertical="center"/>
      <protection locked="0"/>
    </xf>
    <xf numFmtId="0" fontId="12" fillId="0" borderId="0" xfId="0" applyFont="1" applyAlignment="1">
      <alignment horizontal="left" vertical="center" wrapText="1"/>
    </xf>
    <xf numFmtId="0" fontId="12" fillId="0" borderId="0" xfId="0" applyFont="1" applyAlignment="1">
      <alignment vertical="center" wrapText="1"/>
    </xf>
    <xf numFmtId="0" fontId="12" fillId="0" borderId="0" xfId="0" applyFont="1" applyAlignment="1">
      <alignment vertical="center"/>
    </xf>
    <xf numFmtId="0" fontId="11" fillId="0" borderId="0" xfId="0" applyFont="1" applyAlignment="1" applyProtection="1">
      <alignment horizontal="center" vertical="center" wrapText="1"/>
      <protection locked="0"/>
    </xf>
    <xf numFmtId="0" fontId="13" fillId="0" borderId="0" xfId="0" applyFont="1" applyAlignment="1">
      <alignment horizontal="center" vertical="center" wrapText="1"/>
    </xf>
    <xf numFmtId="0" fontId="2" fillId="0" borderId="1" xfId="0" applyFont="1" applyBorder="1" applyAlignment="1">
      <alignment horizontal="left"/>
    </xf>
    <xf numFmtId="0" fontId="2" fillId="0" borderId="1" xfId="0" applyFont="1" applyBorder="1" applyAlignment="1">
      <alignment horizontal="center" vertical="center"/>
    </xf>
    <xf numFmtId="9" fontId="3" fillId="0" borderId="0" xfId="0" applyNumberFormat="1" applyFont="1" applyAlignment="1">
      <alignment horizontal="center" vertical="center"/>
    </xf>
    <xf numFmtId="41" fontId="3" fillId="0" borderId="0" xfId="1" applyFont="1" applyFill="1" applyBorder="1" applyAlignment="1">
      <alignment horizontal="center" vertical="center" wrapText="1"/>
    </xf>
    <xf numFmtId="0" fontId="10" fillId="0" borderId="0" xfId="0" applyFont="1" applyAlignment="1">
      <alignment horizontal="center" vertical="center" textRotation="90"/>
    </xf>
    <xf numFmtId="9" fontId="9" fillId="0" borderId="0" xfId="0" applyNumberFormat="1" applyFont="1" applyAlignment="1">
      <alignment horizontal="center" vertical="center"/>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2" fillId="2" borderId="5"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2" fillId="0" borderId="1" xfId="0" applyFont="1" applyBorder="1" applyAlignment="1">
      <alignment horizontal="justify" vertical="center" wrapText="1"/>
    </xf>
    <xf numFmtId="0" fontId="0" fillId="0" borderId="1" xfId="0" applyBorder="1"/>
    <xf numFmtId="0" fontId="4" fillId="0" borderId="1" xfId="0" applyFont="1" applyBorder="1"/>
    <xf numFmtId="9" fontId="2" fillId="0" borderId="1" xfId="0" applyNumberFormat="1" applyFont="1" applyBorder="1" applyAlignment="1">
      <alignment horizontal="justify" vertical="center" wrapText="1"/>
    </xf>
    <xf numFmtId="10" fontId="2" fillId="0" borderId="1" xfId="0" applyNumberFormat="1" applyFont="1" applyBorder="1" applyAlignment="1">
      <alignment horizontal="justify" vertical="center" wrapText="1"/>
    </xf>
    <xf numFmtId="0" fontId="34" fillId="0" borderId="4" xfId="0" applyFont="1" applyBorder="1" applyAlignment="1">
      <alignment horizontal="center" vertical="center" wrapText="1"/>
    </xf>
    <xf numFmtId="0" fontId="34" fillId="0" borderId="54" xfId="0" applyFont="1" applyBorder="1" applyAlignment="1">
      <alignment horizontal="center" vertical="center" wrapText="1"/>
    </xf>
    <xf numFmtId="14" fontId="35" fillId="0" borderId="1" xfId="0" applyNumberFormat="1" applyFont="1" applyBorder="1" applyAlignment="1" applyProtection="1">
      <alignment horizontal="center" vertical="center"/>
      <protection locked="0"/>
    </xf>
    <xf numFmtId="14" fontId="34" fillId="0" borderId="1" xfId="0" applyNumberFormat="1" applyFont="1" applyBorder="1" applyAlignment="1">
      <alignment horizontal="center" vertical="center"/>
    </xf>
    <xf numFmtId="14" fontId="34" fillId="0" borderId="6" xfId="0" applyNumberFormat="1" applyFont="1" applyBorder="1" applyAlignment="1">
      <alignment horizontal="center" vertical="center"/>
    </xf>
    <xf numFmtId="0" fontId="4" fillId="16" borderId="59" xfId="0" applyFont="1" applyFill="1" applyBorder="1" applyAlignment="1">
      <alignment horizontal="center" vertical="center" wrapText="1"/>
    </xf>
    <xf numFmtId="0" fontId="6" fillId="0" borderId="0" xfId="0" applyFont="1"/>
    <xf numFmtId="0" fontId="0" fillId="0" borderId="1" xfId="4" applyFont="1" applyBorder="1" applyAlignment="1">
      <alignment horizontal="justify" vertical="center"/>
    </xf>
    <xf numFmtId="0" fontId="12" fillId="0" borderId="1" xfId="0" applyFont="1" applyBorder="1" applyAlignment="1">
      <alignment vertical="center" wrapText="1"/>
    </xf>
    <xf numFmtId="0" fontId="11" fillId="0" borderId="1" xfId="0" applyFont="1" applyBorder="1" applyAlignment="1" applyProtection="1">
      <alignment horizontal="center" vertical="center" wrapText="1"/>
      <protection locked="0"/>
    </xf>
    <xf numFmtId="0" fontId="12"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8" fillId="0" borderId="0" xfId="0" applyFont="1" applyAlignment="1">
      <alignment horizontal="left" vertical="center"/>
    </xf>
    <xf numFmtId="0" fontId="10" fillId="4" borderId="1" xfId="0" applyFont="1" applyFill="1" applyBorder="1" applyAlignment="1">
      <alignment horizontal="center" vertical="top" textRotation="90"/>
    </xf>
    <xf numFmtId="0" fontId="1" fillId="0" borderId="1" xfId="0" applyFont="1" applyBorder="1" applyAlignment="1">
      <alignment horizontal="center" vertical="center" textRotation="90"/>
    </xf>
    <xf numFmtId="0" fontId="2" fillId="0" borderId="1" xfId="0" applyFont="1" applyBorder="1" applyAlignment="1">
      <alignment horizontal="center" vertical="top" wrapText="1"/>
    </xf>
    <xf numFmtId="14" fontId="2" fillId="0" borderId="1" xfId="0" applyNumberFormat="1" applyFont="1" applyBorder="1" applyAlignment="1">
      <alignment horizontal="justify" vertical="center" wrapText="1"/>
    </xf>
    <xf numFmtId="9" fontId="3" fillId="4" borderId="1" xfId="0" applyNumberFormat="1" applyFont="1" applyFill="1" applyBorder="1" applyAlignment="1">
      <alignment horizontal="center" vertical="top"/>
    </xf>
    <xf numFmtId="9" fontId="3" fillId="0" borderId="1" xfId="0" applyNumberFormat="1" applyFont="1" applyBorder="1" applyAlignment="1">
      <alignment horizontal="center" vertical="top" wrapText="1"/>
    </xf>
    <xf numFmtId="9" fontId="3" fillId="0" borderId="1" xfId="1" applyNumberFormat="1" applyFont="1" applyBorder="1" applyAlignment="1">
      <alignment horizontal="center" vertical="top" wrapText="1"/>
    </xf>
    <xf numFmtId="0" fontId="3" fillId="4" borderId="1" xfId="0" applyFont="1" applyFill="1" applyBorder="1" applyAlignment="1">
      <alignment horizontal="center" vertical="top"/>
    </xf>
    <xf numFmtId="0" fontId="2" fillId="2" borderId="50" xfId="0" applyFont="1" applyFill="1" applyBorder="1" applyAlignment="1">
      <alignment horizontal="center" vertical="center" textRotation="90" wrapText="1"/>
    </xf>
    <xf numFmtId="0" fontId="2" fillId="2" borderId="52" xfId="0" applyFont="1" applyFill="1" applyBorder="1" applyAlignment="1">
      <alignment horizontal="center" vertical="center" textRotation="90"/>
    </xf>
    <xf numFmtId="0" fontId="3" fillId="0" borderId="1" xfId="0" applyFont="1" applyBorder="1" applyAlignment="1">
      <alignment horizontal="center" vertical="top"/>
    </xf>
    <xf numFmtId="0" fontId="3" fillId="0" borderId="1" xfId="0" applyFont="1" applyBorder="1" applyAlignment="1">
      <alignment horizontal="justify" vertical="top"/>
    </xf>
    <xf numFmtId="0" fontId="3" fillId="0" borderId="1" xfId="0" applyFont="1" applyBorder="1" applyAlignment="1">
      <alignment horizontal="center" vertical="top" wrapText="1"/>
    </xf>
    <xf numFmtId="0" fontId="5" fillId="0" borderId="1" xfId="0" applyFont="1" applyBorder="1" applyAlignment="1">
      <alignment horizontal="center" vertical="top"/>
    </xf>
    <xf numFmtId="0" fontId="29" fillId="2" borderId="16" xfId="3" applyFill="1" applyBorder="1" applyAlignment="1">
      <alignment horizontal="center" vertical="center" wrapText="1"/>
    </xf>
    <xf numFmtId="0" fontId="29" fillId="2" borderId="10" xfId="3" applyFill="1" applyBorder="1" applyAlignment="1">
      <alignment horizontal="center" vertical="center" wrapText="1"/>
    </xf>
    <xf numFmtId="0" fontId="29" fillId="2" borderId="31" xfId="3" applyFill="1" applyBorder="1" applyAlignment="1">
      <alignment horizontal="center" vertical="center" wrapText="1"/>
    </xf>
    <xf numFmtId="0" fontId="29" fillId="2" borderId="17" xfId="3" applyFill="1" applyBorder="1" applyAlignment="1">
      <alignment horizontal="center" vertical="center" wrapText="1"/>
    </xf>
    <xf numFmtId="0" fontId="29" fillId="2" borderId="13" xfId="3" applyFill="1" applyBorder="1" applyAlignment="1">
      <alignment horizontal="center" vertical="center" wrapText="1"/>
    </xf>
    <xf numFmtId="0" fontId="29" fillId="2" borderId="1" xfId="3" applyFill="1" applyBorder="1" applyAlignment="1">
      <alignment horizontal="center" vertical="center" wrapText="1"/>
    </xf>
    <xf numFmtId="0" fontId="29" fillId="2" borderId="2" xfId="3" applyFill="1" applyBorder="1" applyAlignment="1">
      <alignment horizontal="center" vertical="center" wrapText="1"/>
    </xf>
    <xf numFmtId="0" fontId="29" fillId="2" borderId="14"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0" fontId="1" fillId="2" borderId="1" xfId="0" applyFont="1" applyFill="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3"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3"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1" fillId="0" borderId="23" xfId="0" applyFont="1" applyBorder="1" applyAlignment="1">
      <alignment horizontal="center" vertical="center"/>
    </xf>
    <xf numFmtId="49" fontId="4" fillId="0" borderId="18"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26"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14" fontId="1" fillId="0" borderId="18" xfId="0" applyNumberFormat="1" applyFont="1" applyBorder="1" applyAlignment="1">
      <alignment horizontal="center" vertical="center"/>
    </xf>
    <xf numFmtId="0" fontId="36" fillId="0" borderId="0" xfId="0" applyFont="1" applyAlignment="1">
      <alignment horizontal="center"/>
    </xf>
    <xf numFmtId="14" fontId="6" fillId="0" borderId="5" xfId="4" applyNumberFormat="1" applyBorder="1" applyAlignment="1">
      <alignment horizontal="center" vertical="center" wrapText="1"/>
    </xf>
    <xf numFmtId="14" fontId="6" fillId="0" borderId="6" xfId="4" applyNumberFormat="1" applyBorder="1" applyAlignment="1">
      <alignment horizontal="center" vertical="center" wrapText="1"/>
    </xf>
    <xf numFmtId="0" fontId="34" fillId="0" borderId="5" xfId="0" applyFont="1" applyBorder="1" applyAlignment="1">
      <alignment horizontal="center" vertical="center" wrapText="1"/>
    </xf>
    <xf numFmtId="0" fontId="34" fillId="0" borderId="6" xfId="0" applyFont="1" applyBorder="1" applyAlignment="1">
      <alignment horizontal="center" vertical="center" wrapText="1"/>
    </xf>
    <xf numFmtId="0" fontId="33" fillId="0" borderId="1" xfId="0" applyFont="1" applyBorder="1" applyAlignment="1">
      <alignment horizontal="left" vertical="center" wrapText="1"/>
    </xf>
    <xf numFmtId="0" fontId="2" fillId="0" borderId="1" xfId="0" applyFont="1" applyBorder="1" applyAlignment="1">
      <alignment horizontal="justify" vertical="top" wrapText="1"/>
    </xf>
    <xf numFmtId="0" fontId="9" fillId="0" borderId="1" xfId="0" applyFont="1" applyBorder="1" applyAlignment="1">
      <alignment horizontal="justify" vertical="top" wrapText="1"/>
    </xf>
    <xf numFmtId="14" fontId="2" fillId="0" borderId="1" xfId="0" applyNumberFormat="1" applyFont="1" applyBorder="1" applyAlignment="1">
      <alignment horizontal="justify" vertical="top" wrapText="1"/>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0" fillId="15" borderId="2" xfId="0" applyFont="1" applyFill="1" applyBorder="1" applyAlignment="1">
      <alignment horizontal="center" vertical="center" textRotation="90"/>
    </xf>
    <xf numFmtId="0" fontId="20" fillId="10" borderId="5" xfId="0" applyFont="1" applyFill="1" applyBorder="1" applyAlignment="1">
      <alignment horizontal="center" vertical="center"/>
    </xf>
    <xf numFmtId="0" fontId="20" fillId="10" borderId="6" xfId="0" applyFont="1" applyFill="1" applyBorder="1" applyAlignment="1">
      <alignment horizontal="center" vertical="center"/>
    </xf>
    <xf numFmtId="0" fontId="20" fillId="11" borderId="5" xfId="0" applyFont="1" applyFill="1" applyBorder="1" applyAlignment="1">
      <alignment horizontal="center" vertical="center"/>
    </xf>
    <xf numFmtId="0" fontId="20" fillId="11" borderId="6"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6" xfId="0" applyFont="1" applyFill="1" applyBorder="1" applyAlignment="1">
      <alignment horizontal="center" vertical="center"/>
    </xf>
    <xf numFmtId="0" fontId="15" fillId="15" borderId="0" xfId="0" applyFont="1" applyFill="1" applyAlignment="1">
      <alignment horizontal="center"/>
    </xf>
    <xf numFmtId="0" fontId="15" fillId="0" borderId="0" xfId="0" applyFont="1" applyAlignment="1">
      <alignment horizontal="center"/>
    </xf>
    <xf numFmtId="0" fontId="20" fillId="5" borderId="5" xfId="0" applyFont="1" applyFill="1" applyBorder="1" applyAlignment="1">
      <alignment horizontal="center" vertical="center"/>
    </xf>
    <xf numFmtId="0" fontId="20" fillId="5" borderId="6" xfId="0" applyFont="1" applyFill="1" applyBorder="1" applyAlignment="1">
      <alignment horizontal="center" vertical="center"/>
    </xf>
    <xf numFmtId="0" fontId="31" fillId="0" borderId="0" xfId="0" applyFont="1" applyAlignment="1">
      <alignment horizontal="center" vertical="center" wrapText="1"/>
    </xf>
    <xf numFmtId="0" fontId="31" fillId="0" borderId="7" xfId="0" applyFont="1" applyBorder="1" applyAlignment="1">
      <alignment horizontal="center" vertical="center" wrapText="1"/>
    </xf>
    <xf numFmtId="0" fontId="25" fillId="12" borderId="1" xfId="0" applyFont="1" applyFill="1" applyBorder="1" applyAlignment="1">
      <alignment horizontal="center" vertical="center" wrapText="1"/>
    </xf>
    <xf numFmtId="0" fontId="17" fillId="7" borderId="37" xfId="0" applyFont="1" applyFill="1" applyBorder="1" applyAlignment="1">
      <alignment horizontal="left" vertical="center"/>
    </xf>
    <xf numFmtId="0" fontId="17" fillId="7" borderId="0" xfId="0" applyFont="1" applyFill="1" applyAlignment="1">
      <alignment horizontal="left" vertical="center"/>
    </xf>
    <xf numFmtId="0" fontId="21" fillId="0" borderId="2" xfId="0" applyFont="1" applyBorder="1" applyAlignment="1">
      <alignment horizontal="left" vertical="top" wrapText="1"/>
    </xf>
    <xf numFmtId="0" fontId="21" fillId="0" borderId="3" xfId="0" applyFont="1" applyBorder="1" applyAlignment="1">
      <alignment horizontal="left" vertical="top" wrapText="1"/>
    </xf>
    <xf numFmtId="0" fontId="21" fillId="0" borderId="43" xfId="0" applyFont="1" applyBorder="1" applyAlignment="1">
      <alignment horizontal="left" vertical="top" wrapText="1"/>
    </xf>
    <xf numFmtId="0" fontId="21" fillId="0" borderId="44" xfId="0" applyFont="1" applyBorder="1" applyAlignment="1">
      <alignment horizontal="left" vertical="top" wrapText="1"/>
    </xf>
    <xf numFmtId="0" fontId="21" fillId="0" borderId="45" xfId="0" applyFont="1" applyBorder="1" applyAlignment="1">
      <alignment horizontal="left" vertical="top" wrapText="1"/>
    </xf>
    <xf numFmtId="0" fontId="21" fillId="0" borderId="46" xfId="0" applyFont="1" applyBorder="1" applyAlignment="1">
      <alignment horizontal="left" vertical="top" wrapText="1"/>
    </xf>
    <xf numFmtId="0" fontId="15" fillId="8" borderId="37" xfId="0" applyFont="1" applyFill="1" applyBorder="1" applyAlignment="1">
      <alignment horizontal="center" vertical="center"/>
    </xf>
    <xf numFmtId="0" fontId="15" fillId="8" borderId="0" xfId="0" applyFont="1" applyFill="1" applyAlignment="1">
      <alignment horizontal="center" vertical="center"/>
    </xf>
    <xf numFmtId="0" fontId="18" fillId="0" borderId="2" xfId="0" applyFont="1" applyBorder="1" applyAlignment="1" applyProtection="1">
      <alignment horizontal="center" vertical="center" wrapText="1"/>
      <protection hidden="1"/>
    </xf>
    <xf numFmtId="0" fontId="18" fillId="0" borderId="3" xfId="0" applyFont="1" applyBorder="1" applyAlignment="1" applyProtection="1">
      <alignment horizontal="center" vertical="center" wrapText="1"/>
      <protection hidden="1"/>
    </xf>
    <xf numFmtId="0" fontId="18" fillId="0" borderId="4" xfId="0" applyFont="1" applyBorder="1" applyAlignment="1" applyProtection="1">
      <alignment horizontal="center" vertical="center" wrapText="1"/>
      <protection hidden="1"/>
    </xf>
    <xf numFmtId="0" fontId="24" fillId="9" borderId="1" xfId="0" applyFont="1" applyFill="1" applyBorder="1" applyAlignment="1">
      <alignment horizontal="center" vertical="center"/>
    </xf>
    <xf numFmtId="0" fontId="15" fillId="9" borderId="31" xfId="0" applyFont="1" applyFill="1" applyBorder="1" applyAlignment="1">
      <alignment horizontal="center" vertical="center"/>
    </xf>
    <xf numFmtId="0" fontId="15" fillId="9" borderId="41" xfId="0" applyFont="1" applyFill="1" applyBorder="1" applyAlignment="1">
      <alignment horizontal="center" vertical="center"/>
    </xf>
    <xf numFmtId="0" fontId="15" fillId="9" borderId="42" xfId="0" applyFont="1" applyFill="1" applyBorder="1" applyAlignment="1">
      <alignment horizontal="center" vertical="center"/>
    </xf>
    <xf numFmtId="0" fontId="15" fillId="9" borderId="10" xfId="0" applyFont="1" applyFill="1" applyBorder="1" applyAlignment="1">
      <alignment horizontal="center" vertical="center"/>
    </xf>
    <xf numFmtId="0" fontId="15" fillId="9" borderId="17" xfId="0" applyFont="1" applyFill="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3" xfId="0" applyFont="1" applyBorder="1" applyAlignment="1">
      <alignment horizontal="left" vertical="center" wrapText="1"/>
    </xf>
    <xf numFmtId="0" fontId="14" fillId="0" borderId="0" xfId="0" applyFont="1" applyAlignment="1">
      <alignment horizontal="center" vertical="center"/>
    </xf>
    <xf numFmtId="0" fontId="15" fillId="7" borderId="0" xfId="0" applyFont="1" applyFill="1" applyAlignment="1">
      <alignment horizontal="left" vertical="center"/>
    </xf>
    <xf numFmtId="0" fontId="18" fillId="0" borderId="38"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18" fillId="0" borderId="40"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protection hidden="1"/>
    </xf>
    <xf numFmtId="0" fontId="18" fillId="0" borderId="40" xfId="0" applyFont="1" applyBorder="1" applyAlignment="1" applyProtection="1">
      <alignment horizontal="center" vertical="center"/>
      <protection hidden="1"/>
    </xf>
    <xf numFmtId="0" fontId="37" fillId="0" borderId="1" xfId="0" applyFont="1" applyBorder="1" applyAlignment="1">
      <alignment horizontal="left" vertical="center" wrapText="1"/>
    </xf>
    <xf numFmtId="0" fontId="37" fillId="0" borderId="1" xfId="0" applyFont="1" applyBorder="1" applyAlignment="1">
      <alignment horizontal="center" vertical="center" wrapText="1"/>
    </xf>
  </cellXfs>
  <cellStyles count="5">
    <cellStyle name="Hipervínculo" xfId="3" builtinId="8"/>
    <cellStyle name="Millares [0]" xfId="1" builtinId="6"/>
    <cellStyle name="Normal" xfId="0" builtinId="0"/>
    <cellStyle name="Normal 2" xfId="4" xr:uid="{87468FBD-1BD9-4110-819B-907A470AE761}"/>
    <cellStyle name="Porcentaje" xfId="2" builtinId="5"/>
  </cellStyles>
  <dxfs count="49">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D09FFE02-6D2E-443E-B415-1D1ADF5FDA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BC2F4DFB-469B-4B53-8B7C-E3427D33B6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7182C886-8AF5-064C-BE7C-3FDE5E264C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553634" cy="14080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69EDEAB4-F6E7-6D43-9E0D-C69E0E57EB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553634" cy="132870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4A84F-07F1-4E84-A6A9-77B75DCF8458}">
  <sheetPr>
    <tabColor rgb="FF00B050"/>
  </sheetPr>
  <dimension ref="A1:B14"/>
  <sheetViews>
    <sheetView workbookViewId="0">
      <selection activeCell="G7" sqref="G7"/>
    </sheetView>
  </sheetViews>
  <sheetFormatPr defaultColWidth="11.42578125" defaultRowHeight="14.45"/>
  <cols>
    <col min="1" max="1" width="18.28515625" customWidth="1"/>
    <col min="2" max="2" width="55.7109375" customWidth="1"/>
  </cols>
  <sheetData>
    <row r="1" spans="1:2" ht="21">
      <c r="A1" s="243" t="s">
        <v>0</v>
      </c>
      <c r="B1" s="243"/>
    </row>
    <row r="3" spans="1:2">
      <c r="A3" t="s">
        <v>1</v>
      </c>
    </row>
    <row r="5" spans="1:2">
      <c r="A5" s="162" t="s">
        <v>2</v>
      </c>
      <c r="B5" s="162" t="s">
        <v>3</v>
      </c>
    </row>
    <row r="6" spans="1:2" ht="28.9">
      <c r="A6" s="244">
        <v>46061</v>
      </c>
      <c r="B6" s="164" t="s">
        <v>4</v>
      </c>
    </row>
    <row r="7" spans="1:2">
      <c r="A7" s="245"/>
      <c r="B7" s="164" t="s">
        <v>5</v>
      </c>
    </row>
    <row r="8" spans="1:2">
      <c r="A8" s="153"/>
      <c r="B8" s="110"/>
    </row>
    <row r="9" spans="1:2">
      <c r="A9" s="153"/>
      <c r="B9" s="110"/>
    </row>
    <row r="10" spans="1:2">
      <c r="A10" s="153"/>
      <c r="B10" s="110"/>
    </row>
    <row r="11" spans="1:2">
      <c r="A11" s="153"/>
      <c r="B11" s="110"/>
    </row>
    <row r="12" spans="1:2">
      <c r="A12" s="153"/>
      <c r="B12" s="110"/>
    </row>
    <row r="14" spans="1:2">
      <c r="A14" s="163" t="s">
        <v>6</v>
      </c>
    </row>
  </sheetData>
  <mergeCells count="2">
    <mergeCell ref="A1:B1"/>
    <mergeCell ref="A6:A7"/>
  </mergeCells>
  <phoneticPr fontId="2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A32C1-1A21-466E-A34F-3C81784E87DD}">
  <sheetPr>
    <tabColor rgb="FFFFC000"/>
    <pageSetUpPr fitToPage="1"/>
  </sheetPr>
  <dimension ref="A1:BA28"/>
  <sheetViews>
    <sheetView showGridLines="0" tabSelected="1" topLeftCell="A16" zoomScale="70" zoomScaleNormal="70" zoomScaleSheetLayoutView="80" workbookViewId="0">
      <selection activeCell="B17" sqref="B17:B18"/>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42578125" style="1" customWidth="1"/>
    <col min="31" max="31" width="5.7109375" style="1" customWidth="1"/>
    <col min="32" max="32" width="17"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42578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216"/>
      <c r="B1" s="217"/>
      <c r="C1" s="222" t="s">
        <v>7</v>
      </c>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4"/>
      <c r="AX1" s="216" t="s">
        <v>8</v>
      </c>
      <c r="AY1" s="217"/>
      <c r="AZ1" s="234" t="s">
        <v>9</v>
      </c>
      <c r="BA1" s="235"/>
    </row>
    <row r="2" spans="1:53" ht="15.75" customHeight="1" thickBot="1">
      <c r="A2" s="218"/>
      <c r="B2" s="219"/>
      <c r="C2" s="225"/>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L2" s="226"/>
      <c r="AM2" s="226"/>
      <c r="AN2" s="226"/>
      <c r="AO2" s="226"/>
      <c r="AP2" s="226"/>
      <c r="AQ2" s="226"/>
      <c r="AR2" s="226"/>
      <c r="AS2" s="226"/>
      <c r="AT2" s="226"/>
      <c r="AU2" s="226"/>
      <c r="AV2" s="226"/>
      <c r="AW2" s="227"/>
      <c r="AX2" s="220"/>
      <c r="AY2" s="221"/>
      <c r="AZ2" s="236"/>
      <c r="BA2" s="237"/>
    </row>
    <row r="3" spans="1:53" ht="15.75" customHeight="1">
      <c r="A3" s="218"/>
      <c r="B3" s="219"/>
      <c r="C3" s="225"/>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6"/>
      <c r="AT3" s="226"/>
      <c r="AU3" s="226"/>
      <c r="AV3" s="226"/>
      <c r="AW3" s="227"/>
      <c r="AX3" s="216" t="s">
        <v>10</v>
      </c>
      <c r="AY3" s="217"/>
      <c r="AZ3" s="238" t="s">
        <v>11</v>
      </c>
      <c r="BA3" s="239"/>
    </row>
    <row r="4" spans="1:53" ht="16.5" customHeight="1" thickBot="1">
      <c r="A4" s="218"/>
      <c r="B4" s="219"/>
      <c r="C4" s="228"/>
      <c r="D4" s="229"/>
      <c r="E4" s="229"/>
      <c r="F4" s="229"/>
      <c r="G4" s="229"/>
      <c r="H4" s="229"/>
      <c r="I4" s="229"/>
      <c r="J4" s="229"/>
      <c r="K4" s="229"/>
      <c r="L4" s="229"/>
      <c r="M4" s="229"/>
      <c r="N4" s="229"/>
      <c r="O4" s="229"/>
      <c r="P4" s="229"/>
      <c r="Q4" s="229"/>
      <c r="R4" s="229"/>
      <c r="S4" s="229"/>
      <c r="T4" s="229"/>
      <c r="U4" s="229"/>
      <c r="V4" s="229"/>
      <c r="W4" s="229"/>
      <c r="X4" s="229"/>
      <c r="Y4" s="229"/>
      <c r="Z4" s="229"/>
      <c r="AA4" s="229"/>
      <c r="AB4" s="229"/>
      <c r="AC4" s="229"/>
      <c r="AD4" s="229"/>
      <c r="AE4" s="229"/>
      <c r="AF4" s="229"/>
      <c r="AG4" s="229"/>
      <c r="AH4" s="229"/>
      <c r="AI4" s="229"/>
      <c r="AJ4" s="229"/>
      <c r="AK4" s="229"/>
      <c r="AL4" s="229"/>
      <c r="AM4" s="229"/>
      <c r="AN4" s="229"/>
      <c r="AO4" s="229"/>
      <c r="AP4" s="229"/>
      <c r="AQ4" s="229"/>
      <c r="AR4" s="229"/>
      <c r="AS4" s="229"/>
      <c r="AT4" s="229"/>
      <c r="AU4" s="229"/>
      <c r="AV4" s="229"/>
      <c r="AW4" s="230"/>
      <c r="AX4" s="220"/>
      <c r="AY4" s="221"/>
      <c r="AZ4" s="240"/>
      <c r="BA4" s="241"/>
    </row>
    <row r="5" spans="1:53" ht="20.45" customHeight="1">
      <c r="A5" s="218"/>
      <c r="B5" s="219"/>
      <c r="C5" s="225" t="s">
        <v>12</v>
      </c>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c r="AR5" s="226"/>
      <c r="AS5" s="226"/>
      <c r="AT5" s="226"/>
      <c r="AU5" s="226"/>
      <c r="AV5" s="226"/>
      <c r="AW5" s="227"/>
      <c r="AX5" s="216" t="s">
        <v>13</v>
      </c>
      <c r="AY5" s="217"/>
      <c r="AZ5" s="216" t="s">
        <v>14</v>
      </c>
      <c r="BA5" s="217"/>
    </row>
    <row r="6" spans="1:53" ht="15" customHeight="1" thickBot="1">
      <c r="A6" s="218"/>
      <c r="B6" s="219"/>
      <c r="C6" s="225"/>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c r="AL6" s="226"/>
      <c r="AM6" s="226"/>
      <c r="AN6" s="226"/>
      <c r="AO6" s="226"/>
      <c r="AP6" s="226"/>
      <c r="AQ6" s="226"/>
      <c r="AR6" s="226"/>
      <c r="AS6" s="226"/>
      <c r="AT6" s="226"/>
      <c r="AU6" s="226"/>
      <c r="AV6" s="226"/>
      <c r="AW6" s="227"/>
      <c r="AX6" s="220"/>
      <c r="AY6" s="221"/>
      <c r="AZ6" s="220"/>
      <c r="BA6" s="221"/>
    </row>
    <row r="7" spans="1:53" ht="15.75" customHeight="1">
      <c r="A7" s="218"/>
      <c r="B7" s="219"/>
      <c r="C7" s="225"/>
      <c r="D7" s="226"/>
      <c r="E7" s="226"/>
      <c r="F7" s="226"/>
      <c r="G7" s="226"/>
      <c r="H7" s="226"/>
      <c r="I7" s="226"/>
      <c r="J7" s="226"/>
      <c r="K7" s="226"/>
      <c r="L7" s="226"/>
      <c r="M7" s="226"/>
      <c r="N7" s="226"/>
      <c r="O7" s="226"/>
      <c r="P7" s="226"/>
      <c r="Q7" s="226"/>
      <c r="R7" s="226"/>
      <c r="S7" s="226"/>
      <c r="T7" s="226"/>
      <c r="U7" s="226"/>
      <c r="V7" s="226"/>
      <c r="W7" s="226"/>
      <c r="X7" s="226"/>
      <c r="Y7" s="226"/>
      <c r="Z7" s="226"/>
      <c r="AA7" s="226"/>
      <c r="AB7" s="226"/>
      <c r="AC7" s="226"/>
      <c r="AD7" s="226"/>
      <c r="AE7" s="226"/>
      <c r="AF7" s="226"/>
      <c r="AG7" s="226"/>
      <c r="AH7" s="226"/>
      <c r="AI7" s="226"/>
      <c r="AJ7" s="226"/>
      <c r="AK7" s="226"/>
      <c r="AL7" s="226"/>
      <c r="AM7" s="226"/>
      <c r="AN7" s="226"/>
      <c r="AO7" s="226"/>
      <c r="AP7" s="226"/>
      <c r="AQ7" s="226"/>
      <c r="AR7" s="226"/>
      <c r="AS7" s="226"/>
      <c r="AT7" s="226"/>
      <c r="AU7" s="226"/>
      <c r="AV7" s="226"/>
      <c r="AW7" s="227"/>
      <c r="AX7" s="216" t="s">
        <v>15</v>
      </c>
      <c r="AY7" s="217"/>
      <c r="AZ7" s="242">
        <v>45909</v>
      </c>
      <c r="BA7" s="235"/>
    </row>
    <row r="8" spans="1:53" ht="16.5" customHeight="1" thickBot="1">
      <c r="A8" s="220"/>
      <c r="B8" s="221"/>
      <c r="C8" s="228"/>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30"/>
      <c r="AX8" s="220"/>
      <c r="AY8" s="221"/>
      <c r="AZ8" s="236"/>
      <c r="BA8" s="237"/>
    </row>
    <row r="10" spans="1:53" ht="54" customHeight="1">
      <c r="A10" s="212" t="s">
        <v>16</v>
      </c>
      <c r="B10" s="212"/>
      <c r="C10" s="212"/>
      <c r="D10" s="231" t="s">
        <v>17</v>
      </c>
      <c r="E10" s="232"/>
      <c r="F10" s="232"/>
      <c r="G10" s="232"/>
      <c r="H10" s="232"/>
      <c r="I10" s="232"/>
      <c r="J10" s="232"/>
      <c r="K10" s="232"/>
      <c r="L10" s="232"/>
      <c r="M10" s="233"/>
      <c r="N10" s="24"/>
      <c r="AN10" s="1"/>
      <c r="AO10" s="1"/>
      <c r="AP10" s="1"/>
    </row>
    <row r="11" spans="1:53" s="3" customFormat="1" ht="75" customHeight="1">
      <c r="A11" s="212" t="s">
        <v>18</v>
      </c>
      <c r="B11" s="212"/>
      <c r="C11" s="212"/>
      <c r="D11" s="213" t="s">
        <v>19</v>
      </c>
      <c r="E11" s="214"/>
      <c r="F11" s="214"/>
      <c r="G11" s="214"/>
      <c r="H11" s="214"/>
      <c r="I11" s="214"/>
      <c r="J11" s="214"/>
      <c r="K11" s="214"/>
      <c r="L11" s="214"/>
      <c r="M11" s="215"/>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12" t="s">
        <v>20</v>
      </c>
      <c r="B12" s="212"/>
      <c r="C12" s="212"/>
      <c r="D12" s="213" t="s">
        <v>21</v>
      </c>
      <c r="E12" s="214"/>
      <c r="F12" s="214"/>
      <c r="G12" s="214"/>
      <c r="H12" s="214"/>
      <c r="I12" s="214"/>
      <c r="J12" s="214"/>
      <c r="K12" s="214"/>
      <c r="L12" s="214"/>
      <c r="M12" s="215"/>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184" t="s">
        <v>22</v>
      </c>
      <c r="B14" s="185"/>
      <c r="C14" s="185"/>
      <c r="D14" s="185"/>
      <c r="E14" s="185"/>
      <c r="F14" s="185"/>
      <c r="G14" s="185"/>
      <c r="H14" s="185"/>
      <c r="I14" s="185"/>
      <c r="J14" s="185"/>
      <c r="K14" s="185"/>
      <c r="L14" s="185"/>
      <c r="M14" s="185"/>
      <c r="N14" s="186"/>
      <c r="O14" s="187"/>
      <c r="P14" s="2"/>
      <c r="Q14" s="192" t="s">
        <v>23</v>
      </c>
      <c r="R14" s="193"/>
      <c r="S14" s="193"/>
      <c r="T14" s="193"/>
      <c r="U14" s="193"/>
      <c r="V14" s="193"/>
      <c r="W14" s="193"/>
      <c r="X14" s="193"/>
      <c r="Y14" s="194"/>
      <c r="Z14" s="194"/>
      <c r="AA14" s="194"/>
      <c r="AB14" s="194"/>
      <c r="AC14" s="194"/>
      <c r="AD14" s="194"/>
      <c r="AE14" s="194"/>
      <c r="AF14" s="193"/>
      <c r="AG14" s="193"/>
      <c r="AH14" s="193"/>
      <c r="AI14" s="193"/>
      <c r="AJ14" s="193"/>
      <c r="AK14" s="193"/>
      <c r="AL14" s="193"/>
      <c r="AM14" s="193"/>
      <c r="AN14" s="195"/>
      <c r="AO14" s="2"/>
      <c r="AP14" s="196" t="s">
        <v>24</v>
      </c>
      <c r="AQ14" s="197"/>
      <c r="AR14" s="198"/>
      <c r="AT14" s="202" t="s">
        <v>25</v>
      </c>
      <c r="AU14" s="203"/>
      <c r="AV14" s="203"/>
      <c r="AW14" s="203"/>
      <c r="AX14" s="204"/>
      <c r="AY14" s="30"/>
      <c r="AZ14" s="196" t="s">
        <v>26</v>
      </c>
      <c r="BA14" s="198"/>
    </row>
    <row r="15" spans="1:53">
      <c r="A15" s="188"/>
      <c r="B15" s="189"/>
      <c r="C15" s="189"/>
      <c r="D15" s="189"/>
      <c r="E15" s="189"/>
      <c r="F15" s="189"/>
      <c r="G15" s="189"/>
      <c r="H15" s="189"/>
      <c r="I15" s="189"/>
      <c r="J15" s="189"/>
      <c r="K15" s="189"/>
      <c r="L15" s="189"/>
      <c r="M15" s="189"/>
      <c r="N15" s="190"/>
      <c r="O15" s="191"/>
      <c r="P15" s="2"/>
      <c r="Q15" s="26"/>
      <c r="R15" s="27"/>
      <c r="S15" s="27"/>
      <c r="T15" s="27"/>
      <c r="U15" s="27"/>
      <c r="V15" s="27"/>
      <c r="W15" s="27"/>
      <c r="X15" s="27"/>
      <c r="Y15" s="207" t="s">
        <v>27</v>
      </c>
      <c r="Z15" s="208"/>
      <c r="AA15" s="209"/>
      <c r="AB15" s="207" t="s">
        <v>28</v>
      </c>
      <c r="AC15" s="208"/>
      <c r="AD15" s="208"/>
      <c r="AE15" s="208"/>
      <c r="AF15" s="209"/>
      <c r="AG15" s="210"/>
      <c r="AH15" s="210"/>
      <c r="AI15" s="210"/>
      <c r="AJ15" s="210"/>
      <c r="AK15" s="210"/>
      <c r="AL15" s="210"/>
      <c r="AM15" s="210"/>
      <c r="AN15" s="211"/>
      <c r="AO15" s="2"/>
      <c r="AP15" s="199"/>
      <c r="AQ15" s="200"/>
      <c r="AR15" s="201"/>
      <c r="AT15" s="205"/>
      <c r="AU15" s="200"/>
      <c r="AV15" s="200"/>
      <c r="AW15" s="200"/>
      <c r="AX15" s="206"/>
      <c r="AY15" s="30"/>
      <c r="AZ15" s="199"/>
      <c r="BA15" s="201"/>
    </row>
    <row r="16" spans="1:53" s="5" customFormat="1" ht="166.5" customHeight="1">
      <c r="A16" s="9" t="s">
        <v>29</v>
      </c>
      <c r="B16" s="10" t="s">
        <v>30</v>
      </c>
      <c r="C16" s="11" t="s">
        <v>31</v>
      </c>
      <c r="D16" s="11" t="s">
        <v>32</v>
      </c>
      <c r="E16" s="12" t="s">
        <v>33</v>
      </c>
      <c r="F16" s="19" t="s">
        <v>34</v>
      </c>
      <c r="G16" s="32" t="s">
        <v>35</v>
      </c>
      <c r="H16" s="12" t="s">
        <v>36</v>
      </c>
      <c r="I16" s="11" t="s">
        <v>37</v>
      </c>
      <c r="J16" s="11" t="s">
        <v>38</v>
      </c>
      <c r="K16" s="12" t="s">
        <v>39</v>
      </c>
      <c r="L16" s="12" t="s">
        <v>40</v>
      </c>
      <c r="M16" s="11" t="s">
        <v>37</v>
      </c>
      <c r="N16" s="11" t="s">
        <v>41</v>
      </c>
      <c r="O16" s="13" t="s">
        <v>42</v>
      </c>
      <c r="P16" s="2"/>
      <c r="Q16" s="14" t="s">
        <v>43</v>
      </c>
      <c r="R16" s="150" t="s">
        <v>44</v>
      </c>
      <c r="S16" s="150" t="s">
        <v>45</v>
      </c>
      <c r="T16" s="150" t="s">
        <v>46</v>
      </c>
      <c r="U16" s="150" t="s">
        <v>47</v>
      </c>
      <c r="V16" s="150" t="s">
        <v>48</v>
      </c>
      <c r="W16" s="150" t="s">
        <v>49</v>
      </c>
      <c r="X16" s="28" t="s">
        <v>50</v>
      </c>
      <c r="Y16" s="123" t="s">
        <v>51</v>
      </c>
      <c r="Z16" s="123" t="s">
        <v>52</v>
      </c>
      <c r="AA16" s="16" t="s">
        <v>53</v>
      </c>
      <c r="AB16" s="178" t="s">
        <v>54</v>
      </c>
      <c r="AC16" s="179"/>
      <c r="AD16" s="16" t="s">
        <v>55</v>
      </c>
      <c r="AE16" s="178" t="s">
        <v>56</v>
      </c>
      <c r="AF16" s="179"/>
      <c r="AG16" s="17" t="s">
        <v>57</v>
      </c>
      <c r="AH16" s="17" t="s">
        <v>58</v>
      </c>
      <c r="AI16" s="17" t="s">
        <v>37</v>
      </c>
      <c r="AJ16" s="17" t="s">
        <v>59</v>
      </c>
      <c r="AK16" s="17" t="s">
        <v>37</v>
      </c>
      <c r="AL16" s="17" t="s">
        <v>41</v>
      </c>
      <c r="AM16" s="17" t="s">
        <v>60</v>
      </c>
      <c r="AN16" s="13" t="s">
        <v>61</v>
      </c>
      <c r="AO16" s="2"/>
      <c r="AP16" s="18" t="s">
        <v>62</v>
      </c>
      <c r="AQ16" s="15" t="s">
        <v>63</v>
      </c>
      <c r="AR16" s="29" t="s">
        <v>64</v>
      </c>
      <c r="AT16" s="119" t="s">
        <v>65</v>
      </c>
      <c r="AU16" s="121" t="s">
        <v>66</v>
      </c>
      <c r="AV16" s="121" t="s">
        <v>67</v>
      </c>
      <c r="AW16" s="121" t="s">
        <v>68</v>
      </c>
      <c r="AX16" s="120" t="s">
        <v>69</v>
      </c>
      <c r="AY16" s="31"/>
      <c r="AZ16" s="122" t="s">
        <v>70</v>
      </c>
      <c r="BA16" s="151" t="s">
        <v>71</v>
      </c>
    </row>
    <row r="17" spans="1:53" ht="353.25" customHeight="1">
      <c r="A17" s="180">
        <v>1</v>
      </c>
      <c r="B17" s="181" t="s">
        <v>72</v>
      </c>
      <c r="C17" s="182" t="s">
        <v>73</v>
      </c>
      <c r="D17" s="182" t="s">
        <v>74</v>
      </c>
      <c r="E17" s="182" t="s">
        <v>75</v>
      </c>
      <c r="F17" s="182"/>
      <c r="G17" s="180">
        <v>67</v>
      </c>
      <c r="H17" s="177" t="str">
        <f>IF(G17&lt;=0,"",IF(G17&lt;=2,"Muy Baja",IF(G17&lt;=24,"Baja",IF(G17&lt;=500,"Media",IF(G17&lt;=5000,"Alta","Muy Alta")))))</f>
        <v>Media</v>
      </c>
      <c r="I17" s="174">
        <f>IF(H17="","",IF(H17="Muy Baja",0.2,IF(H17="Baja",0.4,IF(H17="Media",0.6,IF(H17="Alta",0.8,IF(H17="Muy Alta",1,))))))</f>
        <v>0.6</v>
      </c>
      <c r="J17" s="175" t="s">
        <v>76</v>
      </c>
      <c r="K17" s="176" t="str">
        <f>+J17</f>
        <v>El riesgo afecta la imagen de la entidad con algunos usuarios de relevancia frente al logro de los objetivos.</v>
      </c>
      <c r="L17" s="177" t="str">
        <f>+VLOOKUP(K17,Datos!$O$4:$P$15,2,FALSE)</f>
        <v>Moderado</v>
      </c>
      <c r="M17" s="174">
        <f>IF(L17="","",IF(L17="Leve",0.2,IF(L17="Menor",0.4,IF(L17="Moderado",0.6,IF(L17="Mayor",0.8,IF(L17="Catastrófico",1,))))))</f>
        <v>0.6</v>
      </c>
      <c r="N17" s="174" t="str">
        <f>+CONCATENATE(H17, " - ", L17)</f>
        <v>Media - Moderado</v>
      </c>
      <c r="O17" s="170" t="str">
        <f>+VLOOKUP(N17,Datos!J4:K28,2,)</f>
        <v>MODERADO</v>
      </c>
      <c r="P17" s="139"/>
      <c r="Q17" s="140">
        <v>1</v>
      </c>
      <c r="R17" s="152" t="s">
        <v>77</v>
      </c>
      <c r="S17" s="152" t="s">
        <v>78</v>
      </c>
      <c r="T17" s="152" t="s">
        <v>79</v>
      </c>
      <c r="U17" s="152" t="s">
        <v>80</v>
      </c>
      <c r="V17" s="152" t="s">
        <v>81</v>
      </c>
      <c r="W17" s="152" t="s">
        <v>82</v>
      </c>
      <c r="X17" s="33" t="str">
        <f>IF(OR(Y17="Preventivo",Y17="Detectivo"),"Probabilidad",IF(Y17="Correctivo","Impacto",""))</f>
        <v>Probabilidad</v>
      </c>
      <c r="Y17" s="6" t="s">
        <v>83</v>
      </c>
      <c r="Z17" s="6" t="s">
        <v>84</v>
      </c>
      <c r="AA17" s="34" t="str">
        <f t="shared" ref="AA17:AA18" si="0">IF(AND(Y17="Preventivo",Z17="Automático"),"50%",IF(AND(Y17="Preventivo",Z17="Manual"),"40%",IF(AND(Y17="Detectivo",Z17="Automático"),"40%",IF(AND(Y17="Detectivo",Z17="Manual"),"30%",IF(AND(Y17="Correctivo",Z17="Automático"),"35%",IF(AND(Y17="Correctivo",Z17="Manual"),"25%",""))))))</f>
        <v>30%</v>
      </c>
      <c r="AB17" s="8" t="s">
        <v>85</v>
      </c>
      <c r="AC17" s="41" t="s">
        <v>86</v>
      </c>
      <c r="AD17" s="6" t="s">
        <v>87</v>
      </c>
      <c r="AE17" s="8" t="s">
        <v>88</v>
      </c>
      <c r="AF17" s="8" t="str">
        <f>+W17</f>
        <v>Relación de solicitudes de información remitidas y de casos en los que se tuvo que reiterar (Reporte de CORDIS)</v>
      </c>
      <c r="AG17" s="35">
        <f>IFERROR(IF(X17="Probabilidad",(I17-(+I17*AA17)),IF(X17="Impacto",I17,"")),"")</f>
        <v>0.42</v>
      </c>
      <c r="AH17" s="36" t="str">
        <f t="shared" ref="AH17:AH18" si="1">IFERROR(IF(AG17="","",IF(AG17&lt;=0.2,"Muy Baja",IF(AG17&lt;=0.4,"Baja",IF(AG17&lt;=0.6,"Media",IF(AG17&lt;=0.8,"Alta","Muy Alta"))))),"")</f>
        <v>Media</v>
      </c>
      <c r="AI17" s="37">
        <f>I17-(AA17*I17)</f>
        <v>0.42</v>
      </c>
      <c r="AJ17" s="38" t="str">
        <f t="shared" ref="AJ17:AJ18" si="2">IFERROR(IF(AK17="","",IF(AK17&lt;=0.2,"Leve",IF(AK17&lt;=0.4,"Menor",IF(AK17&lt;=0.6,"Moderado",IF(AK17&lt;=0.8,"Mayor","Catastrófico"))))),"")</f>
        <v>Moderado</v>
      </c>
      <c r="AK17" s="35">
        <f>IFERROR(IF(X17="Impacto",(M17-(+M17*AA17)),IF(X17="Probabilidad",M17,"")),"")</f>
        <v>0.6</v>
      </c>
      <c r="AL17" s="39" t="str">
        <f>+CONCATENATE(AH17, " - ", AJ17)</f>
        <v>Media - Moderado</v>
      </c>
      <c r="AM17" s="40" t="str">
        <f>+VLOOKUP(AL17,Datos!$J$4:$K$28,2,)</f>
        <v>MODERADO</v>
      </c>
      <c r="AN17" s="171" t="s">
        <v>89</v>
      </c>
      <c r="AO17" s="139"/>
      <c r="AP17" s="249" t="s">
        <v>90</v>
      </c>
      <c r="AQ17" s="250" t="s">
        <v>91</v>
      </c>
      <c r="AR17" s="251">
        <v>46387</v>
      </c>
      <c r="AS17" s="153"/>
      <c r="AT17" s="160">
        <v>46153</v>
      </c>
      <c r="AU17" s="157" t="s">
        <v>92</v>
      </c>
      <c r="AV17" s="246" t="s">
        <v>93</v>
      </c>
      <c r="AW17" s="246" t="s">
        <v>94</v>
      </c>
      <c r="AX17" s="166"/>
      <c r="AY17" s="154"/>
      <c r="AZ17" s="167" t="s">
        <v>95</v>
      </c>
      <c r="BA17" s="297" t="s">
        <v>96</v>
      </c>
    </row>
    <row r="18" spans="1:53" ht="353.25" customHeight="1">
      <c r="A18" s="180"/>
      <c r="B18" s="181"/>
      <c r="C18" s="182"/>
      <c r="D18" s="182"/>
      <c r="E18" s="182"/>
      <c r="F18" s="182"/>
      <c r="G18" s="180"/>
      <c r="H18" s="177"/>
      <c r="I18" s="174"/>
      <c r="J18" s="175"/>
      <c r="K18" s="176"/>
      <c r="L18" s="177"/>
      <c r="M18" s="174"/>
      <c r="N18" s="174"/>
      <c r="O18" s="170"/>
      <c r="P18" s="139"/>
      <c r="Q18" s="140">
        <v>2</v>
      </c>
      <c r="R18" s="152" t="s">
        <v>97</v>
      </c>
      <c r="S18" s="155" t="s">
        <v>98</v>
      </c>
      <c r="T18" s="156" t="s">
        <v>99</v>
      </c>
      <c r="U18" s="152" t="s">
        <v>100</v>
      </c>
      <c r="V18" s="152" t="s">
        <v>101</v>
      </c>
      <c r="W18" s="152" t="s">
        <v>102</v>
      </c>
      <c r="X18" s="33" t="str">
        <f t="shared" ref="X18" si="3">IF(OR(Y18="Preventivo",Y18="Detectivo"),"Probabilidad",IF(Y18="Correctivo","Impacto",""))</f>
        <v>Impacto</v>
      </c>
      <c r="Y18" s="6" t="s">
        <v>103</v>
      </c>
      <c r="Z18" s="6" t="s">
        <v>84</v>
      </c>
      <c r="AA18" s="34" t="str">
        <f t="shared" si="0"/>
        <v>25%</v>
      </c>
      <c r="AB18" s="8" t="s">
        <v>85</v>
      </c>
      <c r="AC18" s="41" t="s">
        <v>104</v>
      </c>
      <c r="AD18" s="6" t="s">
        <v>87</v>
      </c>
      <c r="AE18" s="8" t="s">
        <v>88</v>
      </c>
      <c r="AF18" s="8" t="str">
        <f>+W18</f>
        <v>Memorando con el alcance que ya se había emitido / Correo electrónico (Cuando aplique)</v>
      </c>
      <c r="AG18" s="37">
        <f t="shared" ref="AG18" si="4">IFERROR(IF(AND(X17="Probabilidad",X18="Probabilidad"),(AI17-(+AI17*AA18)),IF(X18="Probabilidad",($I$17-(+$I$17*AA18)),IF(X18="Impacto",AI17,""))),"")</f>
        <v>0.42</v>
      </c>
      <c r="AH18" s="36" t="str">
        <f t="shared" si="1"/>
        <v>Media</v>
      </c>
      <c r="AI18" s="37">
        <f>IFERROR(IF(X17="Probabilidad",(I17-(+I17*AA17)),IF(X17="Impacto",I17,"")),"")</f>
        <v>0.42</v>
      </c>
      <c r="AJ18" s="38" t="str">
        <f t="shared" si="2"/>
        <v>Moderado</v>
      </c>
      <c r="AK18" s="35">
        <f t="shared" ref="AK18" si="5">IFERROR(IF(AND(X17="Impacto",X17="Impacto"),(AK17-(+AK17*AA18)),IF(X18="Impacto",($M$17-(+$M$17*AA18)),IF(X18="Probabilidad",AK17,""))),"")</f>
        <v>0.44999999999999996</v>
      </c>
      <c r="AL18" s="39" t="str">
        <f t="shared" ref="AL18" si="6">+CONCATENATE(AH18, " - ", AJ18)</f>
        <v>Media - Moderado</v>
      </c>
      <c r="AM18" s="40" t="str">
        <f>+VLOOKUP(AL18,Datos!$J$4:$K$28,2,)</f>
        <v>MODERADO</v>
      </c>
      <c r="AN18" s="171"/>
      <c r="AO18" s="139"/>
      <c r="AP18" s="249"/>
      <c r="AQ18" s="250"/>
      <c r="AR18" s="251"/>
      <c r="AS18" s="153"/>
      <c r="AT18" s="161">
        <v>46153</v>
      </c>
      <c r="AU18" s="158" t="s">
        <v>105</v>
      </c>
      <c r="AV18" s="247"/>
      <c r="AW18" s="247"/>
      <c r="AX18" s="166"/>
      <c r="AY18" s="154"/>
      <c r="AZ18" s="167"/>
      <c r="BA18" s="248"/>
    </row>
    <row r="19" spans="1:53" ht="40.5" customHeight="1">
      <c r="B19" s="124"/>
      <c r="C19" s="125"/>
      <c r="D19" s="125"/>
      <c r="E19" s="125"/>
      <c r="F19" s="125"/>
      <c r="G19" s="124"/>
      <c r="H19" s="124"/>
      <c r="I19" s="141"/>
      <c r="J19" s="126"/>
      <c r="K19" s="142"/>
      <c r="L19" s="124"/>
      <c r="M19" s="141"/>
      <c r="N19" s="141"/>
      <c r="O19" s="143"/>
      <c r="P19" s="2"/>
      <c r="Q19" s="127"/>
      <c r="R19" s="25"/>
      <c r="S19" s="25"/>
      <c r="T19" s="25"/>
      <c r="U19" s="25"/>
      <c r="V19" s="25"/>
      <c r="W19" s="25"/>
      <c r="X19" s="127"/>
      <c r="Y19" s="128"/>
      <c r="Z19" s="128"/>
      <c r="AA19" s="144"/>
      <c r="AB19" s="129"/>
      <c r="AC19" s="130"/>
      <c r="AD19" s="128"/>
      <c r="AE19" s="129"/>
      <c r="AF19" s="129"/>
      <c r="AG19" s="145"/>
      <c r="AH19" s="128"/>
      <c r="AI19" s="146"/>
      <c r="AJ19" s="147"/>
      <c r="AK19" s="145"/>
      <c r="AL19" s="148"/>
      <c r="AM19" s="149"/>
      <c r="AN19" s="131"/>
      <c r="AO19" s="2"/>
      <c r="AP19" s="132"/>
      <c r="AQ19" s="132"/>
      <c r="AR19" s="132"/>
      <c r="AT19" s="133"/>
      <c r="AU19" s="134"/>
      <c r="AV19" s="135"/>
      <c r="AW19" s="136"/>
      <c r="AX19" s="137"/>
      <c r="AY19" s="30"/>
      <c r="AZ19" s="135"/>
      <c r="BA19" s="138"/>
    </row>
    <row r="20" spans="1:53" ht="20.45">
      <c r="A20" s="169" t="s">
        <v>106</v>
      </c>
      <c r="B20" s="169"/>
      <c r="C20" s="169"/>
      <c r="D20" s="169"/>
      <c r="E20" s="169"/>
      <c r="F20" s="169"/>
      <c r="G20" s="169"/>
      <c r="H20" s="169"/>
      <c r="P20" s="2"/>
      <c r="BA20" s="118" t="s">
        <v>107</v>
      </c>
    </row>
    <row r="21" spans="1:53">
      <c r="P21" s="2"/>
    </row>
    <row r="22" spans="1:53" s="1" customFormat="1">
      <c r="A22"/>
      <c r="B22"/>
      <c r="C22"/>
      <c r="D22"/>
      <c r="E22"/>
      <c r="F22"/>
      <c r="G22"/>
      <c r="H22"/>
      <c r="I22"/>
      <c r="J22"/>
      <c r="K22"/>
      <c r="P22" s="2"/>
      <c r="AN22" s="4"/>
      <c r="AO22" s="4"/>
      <c r="AP22" s="4"/>
      <c r="AS22"/>
      <c r="AT22"/>
      <c r="AU22"/>
      <c r="AV22"/>
      <c r="AW22"/>
      <c r="AX22"/>
      <c r="AY22"/>
      <c r="AZ22"/>
      <c r="BA22"/>
    </row>
    <row r="23" spans="1:53" s="1" customFormat="1">
      <c r="A23"/>
      <c r="B23"/>
      <c r="C23"/>
      <c r="D23"/>
      <c r="E23"/>
      <c r="F23"/>
      <c r="G23"/>
      <c r="H23"/>
      <c r="I23"/>
      <c r="J23"/>
      <c r="K23"/>
      <c r="P23" s="2"/>
      <c r="AN23" s="4"/>
      <c r="AO23" s="4"/>
      <c r="AP23" s="4"/>
      <c r="AS23"/>
      <c r="AT23"/>
      <c r="AU23"/>
      <c r="AV23"/>
      <c r="AW23"/>
      <c r="AX23"/>
      <c r="AY23"/>
      <c r="AZ23"/>
      <c r="BA23"/>
    </row>
    <row r="24" spans="1:53" s="1" customFormat="1">
      <c r="A24"/>
      <c r="B24"/>
      <c r="C24"/>
      <c r="D24"/>
      <c r="E24"/>
      <c r="F24"/>
      <c r="G24"/>
      <c r="H24"/>
      <c r="I24"/>
      <c r="J24"/>
      <c r="K24"/>
      <c r="P24" s="2"/>
      <c r="AN24" s="4"/>
      <c r="AO24" s="4"/>
      <c r="AP24" s="4"/>
      <c r="AS24"/>
      <c r="AT24"/>
      <c r="AU24"/>
      <c r="AV24"/>
      <c r="AW24"/>
      <c r="AX24"/>
      <c r="AY24"/>
      <c r="AZ24"/>
      <c r="BA24"/>
    </row>
    <row r="25" spans="1:53" s="1" customFormat="1">
      <c r="A25"/>
      <c r="B25"/>
      <c r="C25"/>
      <c r="D25"/>
      <c r="E25"/>
      <c r="F25"/>
      <c r="G25"/>
      <c r="H25"/>
      <c r="I25"/>
      <c r="J25"/>
      <c r="K25"/>
      <c r="P25" s="2"/>
      <c r="AN25" s="4"/>
      <c r="AO25" s="4"/>
      <c r="AP25" s="4"/>
      <c r="AS25"/>
      <c r="AT25"/>
      <c r="AU25"/>
      <c r="AV25"/>
      <c r="AW25"/>
      <c r="AX25"/>
      <c r="AY25"/>
      <c r="AZ25"/>
      <c r="BA25"/>
    </row>
    <row r="26" spans="1:53" s="1" customFormat="1">
      <c r="A26"/>
      <c r="B26"/>
      <c r="C26"/>
      <c r="D26"/>
      <c r="E26"/>
      <c r="F26"/>
      <c r="G26"/>
      <c r="H26"/>
      <c r="I26"/>
      <c r="J26"/>
      <c r="K26"/>
      <c r="P26" s="2"/>
      <c r="AN26" s="4"/>
      <c r="AO26" s="4"/>
      <c r="AP26" s="4"/>
      <c r="AS26"/>
      <c r="AT26"/>
      <c r="AU26"/>
      <c r="AV26"/>
      <c r="AW26"/>
      <c r="AX26"/>
      <c r="AY26"/>
      <c r="AZ26"/>
      <c r="BA26"/>
    </row>
    <row r="27" spans="1:53" s="1" customFormat="1">
      <c r="A27"/>
      <c r="B27"/>
      <c r="C27"/>
      <c r="D27"/>
      <c r="E27"/>
      <c r="F27"/>
      <c r="G27"/>
      <c r="H27"/>
      <c r="I27"/>
      <c r="J27"/>
      <c r="K27"/>
      <c r="P27" s="2"/>
      <c r="AN27" s="4"/>
      <c r="AO27" s="4"/>
      <c r="AP27" s="4"/>
      <c r="AS27"/>
      <c r="AT27"/>
      <c r="AU27"/>
      <c r="AV27"/>
      <c r="AW27"/>
      <c r="AX27"/>
      <c r="AY27"/>
      <c r="AZ27"/>
      <c r="BA27"/>
    </row>
    <row r="28" spans="1:53" s="1" customFormat="1">
      <c r="A28"/>
      <c r="B28"/>
      <c r="C28"/>
      <c r="D28"/>
      <c r="E28"/>
      <c r="F28"/>
      <c r="G28"/>
      <c r="H28"/>
      <c r="I28"/>
      <c r="J28"/>
      <c r="K28"/>
      <c r="P28" s="2"/>
      <c r="AN28" s="4"/>
      <c r="AO28" s="4"/>
      <c r="AP28" s="4"/>
      <c r="AS28"/>
      <c r="AT28"/>
      <c r="AU28"/>
      <c r="AV28"/>
      <c r="AW28"/>
      <c r="AX28"/>
      <c r="AY28"/>
      <c r="AZ28"/>
      <c r="BA28"/>
    </row>
  </sheetData>
  <mergeCells count="52">
    <mergeCell ref="AW17:AW18"/>
    <mergeCell ref="AX17:AX18"/>
    <mergeCell ref="AZ17:AZ18"/>
    <mergeCell ref="BA17:BA18"/>
    <mergeCell ref="A20:H20"/>
    <mergeCell ref="O17:O18"/>
    <mergeCell ref="AN17:AN18"/>
    <mergeCell ref="AP17:AP18"/>
    <mergeCell ref="AQ17:AQ18"/>
    <mergeCell ref="AR17:AR18"/>
    <mergeCell ref="AV17:AV18"/>
    <mergeCell ref="I17:I18"/>
    <mergeCell ref="J17:J18"/>
    <mergeCell ref="K17:K18"/>
    <mergeCell ref="L17:L18"/>
    <mergeCell ref="M17:M18"/>
    <mergeCell ref="N17:N18"/>
    <mergeCell ref="AB16:AC16"/>
    <mergeCell ref="AE16:AF16"/>
    <mergeCell ref="A17:A18"/>
    <mergeCell ref="B17:B18"/>
    <mergeCell ref="C17:C18"/>
    <mergeCell ref="D17:D18"/>
    <mergeCell ref="E17:E18"/>
    <mergeCell ref="F17:F18"/>
    <mergeCell ref="G17:G18"/>
    <mergeCell ref="H17:H18"/>
    <mergeCell ref="A14:O15"/>
    <mergeCell ref="Q14:AN14"/>
    <mergeCell ref="AP14:AR15"/>
    <mergeCell ref="AT14:AX15"/>
    <mergeCell ref="AZ14:BA15"/>
    <mergeCell ref="Y15:AA15"/>
    <mergeCell ref="AB15:AF15"/>
    <mergeCell ref="AG15:AN15"/>
    <mergeCell ref="A12:C12"/>
    <mergeCell ref="D12:M12"/>
    <mergeCell ref="A1:B8"/>
    <mergeCell ref="C1:AW4"/>
    <mergeCell ref="AX1:AY2"/>
    <mergeCell ref="A10:C10"/>
    <mergeCell ref="D10:M10"/>
    <mergeCell ref="A11:C11"/>
    <mergeCell ref="D11:M11"/>
    <mergeCell ref="AZ1:BA2"/>
    <mergeCell ref="AX3:AY4"/>
    <mergeCell ref="AZ3:BA4"/>
    <mergeCell ref="C5:AW8"/>
    <mergeCell ref="AX5:AY6"/>
    <mergeCell ref="AZ5:BA6"/>
    <mergeCell ref="AX7:AY8"/>
    <mergeCell ref="AZ7:BA8"/>
  </mergeCells>
  <conditionalFormatting sqref="H17:H19">
    <cfRule type="cellIs" dxfId="48" priority="20" operator="equal">
      <formula>"Muy Alta"</formula>
    </cfRule>
    <cfRule type="cellIs" dxfId="47" priority="21" operator="equal">
      <formula>"Alta"</formula>
    </cfRule>
    <cfRule type="cellIs" dxfId="46" priority="22" operator="equal">
      <formula>"Media"</formula>
    </cfRule>
    <cfRule type="cellIs" dxfId="45" priority="23" operator="equal">
      <formula>"Muy Baja"</formula>
    </cfRule>
    <cfRule type="cellIs" dxfId="44" priority="24" operator="equal">
      <formula>"Baja"</formula>
    </cfRule>
  </conditionalFormatting>
  <conditionalFormatting sqref="L17:L19">
    <cfRule type="cellIs" dxfId="43" priority="15" operator="equal">
      <formula>"Leve"</formula>
    </cfRule>
    <cfRule type="cellIs" dxfId="42" priority="16" operator="equal">
      <formula>"Catastrófico"</formula>
    </cfRule>
    <cfRule type="cellIs" dxfId="41" priority="17" operator="equal">
      <formula>"Mayor"</formula>
    </cfRule>
    <cfRule type="cellIs" dxfId="40" priority="18" operator="equal">
      <formula>"Moderado"</formula>
    </cfRule>
    <cfRule type="cellIs" dxfId="39" priority="19" operator="equal">
      <formula>"Menor"</formula>
    </cfRule>
  </conditionalFormatting>
  <conditionalFormatting sqref="O17:O19 AM17:AM19">
    <cfRule type="cellIs" dxfId="38" priority="11" operator="equal">
      <formula>"EXTREMO"</formula>
    </cfRule>
    <cfRule type="cellIs" dxfId="37" priority="12" operator="equal">
      <formula>"ALTO"</formula>
    </cfRule>
    <cfRule type="cellIs" dxfId="36" priority="13" operator="equal">
      <formula>"BAJO"</formula>
    </cfRule>
    <cfRule type="cellIs" dxfId="35" priority="14" operator="equal">
      <formula>"MODERADO"</formula>
    </cfRule>
  </conditionalFormatting>
  <conditionalFormatting sqref="AH17:AH19">
    <cfRule type="cellIs" dxfId="34" priority="6" operator="equal">
      <formula>"Muy Baja"</formula>
    </cfRule>
    <cfRule type="cellIs" dxfId="33" priority="7" operator="equal">
      <formula>"Baja"</formula>
    </cfRule>
    <cfRule type="cellIs" dxfId="32" priority="8" operator="equal">
      <formula>"Media"</formula>
    </cfRule>
    <cfRule type="cellIs" dxfId="31" priority="9" operator="equal">
      <formula>"Muy Alta"</formula>
    </cfRule>
    <cfRule type="cellIs" dxfId="30" priority="10" operator="equal">
      <formula>"Alta"</formula>
    </cfRule>
  </conditionalFormatting>
  <conditionalFormatting sqref="AJ17:AJ19">
    <cfRule type="cellIs" dxfId="29" priority="1" operator="equal">
      <formula>"Catastrófico"</formula>
    </cfRule>
    <cfRule type="cellIs" dxfId="28" priority="2" operator="equal">
      <formula>"Mayor"</formula>
    </cfRule>
    <cfRule type="cellIs" dxfId="27" priority="3" operator="equal">
      <formula>"Moderado"</formula>
    </cfRule>
    <cfRule type="cellIs" dxfId="26" priority="4" operator="equal">
      <formula>"Menor"</formula>
    </cfRule>
    <cfRule type="cellIs" dxfId="25" priority="5" operator="equal">
      <formula>"Leve"</formula>
    </cfRule>
  </conditionalFormatting>
  <hyperlinks>
    <hyperlink ref="A14:O15" location="Instructivo!A1" display="IDENTIFICACIÓN DEL RIESGO" xr:uid="{0680A797-CD8F-4B87-AF5D-703929A25085}"/>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FED36A9B-1D0A-4D2E-A495-6D548D5951CE}">
          <x14:formula1>
            <xm:f>Datos!$P$38:$P$39</xm:f>
          </x14:formula1>
          <xm:sqref>AE17:AE19</xm:sqref>
        </x14:dataValidation>
        <x14:dataValidation type="list" allowBlank="1" showInputMessage="1" showErrorMessage="1" xr:uid="{72FB4580-2E31-40B5-BE63-9F8A0BBEEA15}">
          <x14:formula1>
            <xm:f>Datos!$P$34:$P$35</xm:f>
          </x14:formula1>
          <xm:sqref>AD17:AD19</xm:sqref>
        </x14:dataValidation>
        <x14:dataValidation type="list" allowBlank="1" showInputMessage="1" showErrorMessage="1" xr:uid="{F52E4124-8F33-47A2-B169-B12BAEF54EBF}">
          <x14:formula1>
            <xm:f>Datos!$P$30:$P$31</xm:f>
          </x14:formula1>
          <xm:sqref>AB17:AB19</xm:sqref>
        </x14:dataValidation>
        <x14:dataValidation type="list" allowBlank="1" showInputMessage="1" showErrorMessage="1" xr:uid="{C9065D70-4C51-43D5-9EAE-6C7D2CAA0CD2}">
          <x14:formula1>
            <xm:f>Instructivo!$E$3:$E$9</xm:f>
          </x14:formula1>
          <xm:sqref>F17:F19</xm:sqref>
        </x14:dataValidation>
        <x14:dataValidation type="list" allowBlank="1" showInputMessage="1" showErrorMessage="1" xr:uid="{0EE66342-6FA1-4C10-8455-F0A6607DD17C}">
          <x14:formula1>
            <xm:f>Datos!$P$25:$P$26</xm:f>
          </x14:formula1>
          <xm:sqref>Z17:Z19</xm:sqref>
        </x14:dataValidation>
        <x14:dataValidation type="list" allowBlank="1" showInputMessage="1" showErrorMessage="1" xr:uid="{9C9FCE54-2B49-42A5-AFB6-2B43CD60E2D5}">
          <x14:formula1>
            <xm:f>Datos!$P$19:$P$22</xm:f>
          </x14:formula1>
          <xm:sqref>Y17:Y19</xm:sqref>
        </x14:dataValidation>
        <x14:dataValidation type="list" allowBlank="1" showInputMessage="1" showErrorMessage="1" xr:uid="{8B84231E-9D21-4DBC-8D1B-6AED7698726C}">
          <x14:formula1>
            <xm:f>Datos!$O$3:$O$15</xm:f>
          </x14:formula1>
          <xm:sqref>J17:J19</xm:sqref>
        </x14:dataValidation>
        <x14:dataValidation type="list" allowBlank="1" showInputMessage="1" showErrorMessage="1" xr:uid="{365F8F07-1198-4688-B9DF-B06477A3F4C3}">
          <x14:formula1>
            <xm:f>Datos!$A$4:$A$6</xm:f>
          </x14:formula1>
          <xm:sqref>B17:B19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565F0-D929-6946-80DB-7E130709D56C}">
  <sheetPr>
    <tabColor rgb="FFFFC000"/>
    <pageSetUpPr fitToPage="1"/>
  </sheetPr>
  <dimension ref="A1:BA29"/>
  <sheetViews>
    <sheetView showGridLines="0" topLeftCell="AW19" zoomScale="60" zoomScaleNormal="60" zoomScaleSheetLayoutView="80" workbookViewId="0">
      <selection activeCell="BD17" sqref="BD17"/>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42578125" style="1" customWidth="1"/>
    <col min="31" max="31" width="5.7109375" style="1" customWidth="1"/>
    <col min="32" max="32" width="17"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42578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216"/>
      <c r="B1" s="217"/>
      <c r="C1" s="222" t="s">
        <v>7</v>
      </c>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4"/>
      <c r="AX1" s="216" t="s">
        <v>8</v>
      </c>
      <c r="AY1" s="217"/>
      <c r="AZ1" s="234" t="s">
        <v>9</v>
      </c>
      <c r="BA1" s="235"/>
    </row>
    <row r="2" spans="1:53" ht="15.75" customHeight="1" thickBot="1">
      <c r="A2" s="218"/>
      <c r="B2" s="219"/>
      <c r="C2" s="225"/>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L2" s="226"/>
      <c r="AM2" s="226"/>
      <c r="AN2" s="226"/>
      <c r="AO2" s="226"/>
      <c r="AP2" s="226"/>
      <c r="AQ2" s="226"/>
      <c r="AR2" s="226"/>
      <c r="AS2" s="226"/>
      <c r="AT2" s="226"/>
      <c r="AU2" s="226"/>
      <c r="AV2" s="226"/>
      <c r="AW2" s="227"/>
      <c r="AX2" s="220"/>
      <c r="AY2" s="221"/>
      <c r="AZ2" s="236"/>
      <c r="BA2" s="237"/>
    </row>
    <row r="3" spans="1:53" ht="15.75" customHeight="1">
      <c r="A3" s="218"/>
      <c r="B3" s="219"/>
      <c r="C3" s="225"/>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6"/>
      <c r="AT3" s="226"/>
      <c r="AU3" s="226"/>
      <c r="AV3" s="226"/>
      <c r="AW3" s="227"/>
      <c r="AX3" s="216" t="s">
        <v>10</v>
      </c>
      <c r="AY3" s="217"/>
      <c r="AZ3" s="238" t="s">
        <v>11</v>
      </c>
      <c r="BA3" s="239"/>
    </row>
    <row r="4" spans="1:53" ht="16.5" customHeight="1" thickBot="1">
      <c r="A4" s="218"/>
      <c r="B4" s="219"/>
      <c r="C4" s="228"/>
      <c r="D4" s="229"/>
      <c r="E4" s="229"/>
      <c r="F4" s="229"/>
      <c r="G4" s="229"/>
      <c r="H4" s="229"/>
      <c r="I4" s="229"/>
      <c r="J4" s="229"/>
      <c r="K4" s="229"/>
      <c r="L4" s="229"/>
      <c r="M4" s="229"/>
      <c r="N4" s="229"/>
      <c r="O4" s="229"/>
      <c r="P4" s="229"/>
      <c r="Q4" s="229"/>
      <c r="R4" s="229"/>
      <c r="S4" s="229"/>
      <c r="T4" s="229"/>
      <c r="U4" s="229"/>
      <c r="V4" s="229"/>
      <c r="W4" s="229"/>
      <c r="X4" s="229"/>
      <c r="Y4" s="229"/>
      <c r="Z4" s="229"/>
      <c r="AA4" s="229"/>
      <c r="AB4" s="229"/>
      <c r="AC4" s="229"/>
      <c r="AD4" s="229"/>
      <c r="AE4" s="229"/>
      <c r="AF4" s="229"/>
      <c r="AG4" s="229"/>
      <c r="AH4" s="229"/>
      <c r="AI4" s="229"/>
      <c r="AJ4" s="229"/>
      <c r="AK4" s="229"/>
      <c r="AL4" s="229"/>
      <c r="AM4" s="229"/>
      <c r="AN4" s="229"/>
      <c r="AO4" s="229"/>
      <c r="AP4" s="229"/>
      <c r="AQ4" s="229"/>
      <c r="AR4" s="229"/>
      <c r="AS4" s="229"/>
      <c r="AT4" s="229"/>
      <c r="AU4" s="229"/>
      <c r="AV4" s="229"/>
      <c r="AW4" s="230"/>
      <c r="AX4" s="220"/>
      <c r="AY4" s="221"/>
      <c r="AZ4" s="240"/>
      <c r="BA4" s="241"/>
    </row>
    <row r="5" spans="1:53" ht="20.45" customHeight="1">
      <c r="A5" s="218"/>
      <c r="B5" s="219"/>
      <c r="C5" s="225" t="s">
        <v>12</v>
      </c>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c r="AR5" s="226"/>
      <c r="AS5" s="226"/>
      <c r="AT5" s="226"/>
      <c r="AU5" s="226"/>
      <c r="AV5" s="226"/>
      <c r="AW5" s="227"/>
      <c r="AX5" s="216" t="s">
        <v>13</v>
      </c>
      <c r="AY5" s="217"/>
      <c r="AZ5" s="216" t="s">
        <v>108</v>
      </c>
      <c r="BA5" s="217"/>
    </row>
    <row r="6" spans="1:53" ht="15" customHeight="1" thickBot="1">
      <c r="A6" s="218"/>
      <c r="B6" s="219"/>
      <c r="C6" s="225"/>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c r="AL6" s="226"/>
      <c r="AM6" s="226"/>
      <c r="AN6" s="226"/>
      <c r="AO6" s="226"/>
      <c r="AP6" s="226"/>
      <c r="AQ6" s="226"/>
      <c r="AR6" s="226"/>
      <c r="AS6" s="226"/>
      <c r="AT6" s="226"/>
      <c r="AU6" s="226"/>
      <c r="AV6" s="226"/>
      <c r="AW6" s="227"/>
      <c r="AX6" s="220"/>
      <c r="AY6" s="221"/>
      <c r="AZ6" s="220"/>
      <c r="BA6" s="221"/>
    </row>
    <row r="7" spans="1:53" ht="15.75" customHeight="1">
      <c r="A7" s="218"/>
      <c r="B7" s="219"/>
      <c r="C7" s="225"/>
      <c r="D7" s="226"/>
      <c r="E7" s="226"/>
      <c r="F7" s="226"/>
      <c r="G7" s="226"/>
      <c r="H7" s="226"/>
      <c r="I7" s="226"/>
      <c r="J7" s="226"/>
      <c r="K7" s="226"/>
      <c r="L7" s="226"/>
      <c r="M7" s="226"/>
      <c r="N7" s="226"/>
      <c r="O7" s="226"/>
      <c r="P7" s="226"/>
      <c r="Q7" s="226"/>
      <c r="R7" s="226"/>
      <c r="S7" s="226"/>
      <c r="T7" s="226"/>
      <c r="U7" s="226"/>
      <c r="V7" s="226"/>
      <c r="W7" s="226"/>
      <c r="X7" s="226"/>
      <c r="Y7" s="226"/>
      <c r="Z7" s="226"/>
      <c r="AA7" s="226"/>
      <c r="AB7" s="226"/>
      <c r="AC7" s="226"/>
      <c r="AD7" s="226"/>
      <c r="AE7" s="226"/>
      <c r="AF7" s="226"/>
      <c r="AG7" s="226"/>
      <c r="AH7" s="226"/>
      <c r="AI7" s="226"/>
      <c r="AJ7" s="226"/>
      <c r="AK7" s="226"/>
      <c r="AL7" s="226"/>
      <c r="AM7" s="226"/>
      <c r="AN7" s="226"/>
      <c r="AO7" s="226"/>
      <c r="AP7" s="226"/>
      <c r="AQ7" s="226"/>
      <c r="AR7" s="226"/>
      <c r="AS7" s="226"/>
      <c r="AT7" s="226"/>
      <c r="AU7" s="226"/>
      <c r="AV7" s="226"/>
      <c r="AW7" s="227"/>
      <c r="AX7" s="216" t="s">
        <v>15</v>
      </c>
      <c r="AY7" s="217"/>
      <c r="AZ7" s="242">
        <v>45909</v>
      </c>
      <c r="BA7" s="235"/>
    </row>
    <row r="8" spans="1:53" ht="16.5" customHeight="1" thickBot="1">
      <c r="A8" s="220"/>
      <c r="B8" s="221"/>
      <c r="C8" s="228"/>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30"/>
      <c r="AX8" s="220"/>
      <c r="AY8" s="221"/>
      <c r="AZ8" s="236"/>
      <c r="BA8" s="237"/>
    </row>
    <row r="10" spans="1:53" ht="54" customHeight="1">
      <c r="A10" s="212" t="s">
        <v>16</v>
      </c>
      <c r="B10" s="212"/>
      <c r="C10" s="212"/>
      <c r="D10" s="231" t="s">
        <v>17</v>
      </c>
      <c r="E10" s="232"/>
      <c r="F10" s="232"/>
      <c r="G10" s="232"/>
      <c r="H10" s="232"/>
      <c r="I10" s="232"/>
      <c r="J10" s="232"/>
      <c r="K10" s="232"/>
      <c r="L10" s="232"/>
      <c r="M10" s="233"/>
      <c r="N10" s="24"/>
      <c r="AN10" s="1"/>
      <c r="AO10" s="1"/>
      <c r="AP10" s="1"/>
    </row>
    <row r="11" spans="1:53" s="3" customFormat="1" ht="75" customHeight="1">
      <c r="A11" s="212" t="s">
        <v>18</v>
      </c>
      <c r="B11" s="212"/>
      <c r="C11" s="212"/>
      <c r="D11" s="213" t="s">
        <v>19</v>
      </c>
      <c r="E11" s="214"/>
      <c r="F11" s="214"/>
      <c r="G11" s="214"/>
      <c r="H11" s="214"/>
      <c r="I11" s="214"/>
      <c r="J11" s="214"/>
      <c r="K11" s="214"/>
      <c r="L11" s="214"/>
      <c r="M11" s="215"/>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12" t="s">
        <v>20</v>
      </c>
      <c r="B12" s="212"/>
      <c r="C12" s="212"/>
      <c r="D12" s="213" t="s">
        <v>21</v>
      </c>
      <c r="E12" s="214"/>
      <c r="F12" s="214"/>
      <c r="G12" s="214"/>
      <c r="H12" s="214"/>
      <c r="I12" s="214"/>
      <c r="J12" s="214"/>
      <c r="K12" s="214"/>
      <c r="L12" s="214"/>
      <c r="M12" s="215"/>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184" t="s">
        <v>22</v>
      </c>
      <c r="B14" s="185"/>
      <c r="C14" s="185"/>
      <c r="D14" s="185"/>
      <c r="E14" s="185"/>
      <c r="F14" s="185"/>
      <c r="G14" s="185"/>
      <c r="H14" s="185"/>
      <c r="I14" s="185"/>
      <c r="J14" s="185"/>
      <c r="K14" s="185"/>
      <c r="L14" s="185"/>
      <c r="M14" s="185"/>
      <c r="N14" s="186"/>
      <c r="O14" s="187"/>
      <c r="P14" s="2"/>
      <c r="Q14" s="192" t="s">
        <v>23</v>
      </c>
      <c r="R14" s="193"/>
      <c r="S14" s="193"/>
      <c r="T14" s="193"/>
      <c r="U14" s="193"/>
      <c r="V14" s="193"/>
      <c r="W14" s="193"/>
      <c r="X14" s="193"/>
      <c r="Y14" s="194"/>
      <c r="Z14" s="194"/>
      <c r="AA14" s="194"/>
      <c r="AB14" s="194"/>
      <c r="AC14" s="194"/>
      <c r="AD14" s="194"/>
      <c r="AE14" s="194"/>
      <c r="AF14" s="193"/>
      <c r="AG14" s="193"/>
      <c r="AH14" s="193"/>
      <c r="AI14" s="193"/>
      <c r="AJ14" s="193"/>
      <c r="AK14" s="193"/>
      <c r="AL14" s="193"/>
      <c r="AM14" s="193"/>
      <c r="AN14" s="195"/>
      <c r="AO14" s="2"/>
      <c r="AP14" s="196" t="s">
        <v>24</v>
      </c>
      <c r="AQ14" s="197"/>
      <c r="AR14" s="198"/>
      <c r="AT14" s="202" t="s">
        <v>25</v>
      </c>
      <c r="AU14" s="203"/>
      <c r="AV14" s="203"/>
      <c r="AW14" s="203"/>
      <c r="AX14" s="204"/>
      <c r="AY14" s="30"/>
      <c r="AZ14" s="196" t="s">
        <v>26</v>
      </c>
      <c r="BA14" s="198"/>
    </row>
    <row r="15" spans="1:53">
      <c r="A15" s="188"/>
      <c r="B15" s="189"/>
      <c r="C15" s="189"/>
      <c r="D15" s="189"/>
      <c r="E15" s="189"/>
      <c r="F15" s="189"/>
      <c r="G15" s="189"/>
      <c r="H15" s="189"/>
      <c r="I15" s="189"/>
      <c r="J15" s="189"/>
      <c r="K15" s="189"/>
      <c r="L15" s="189"/>
      <c r="M15" s="189"/>
      <c r="N15" s="190"/>
      <c r="O15" s="191"/>
      <c r="P15" s="2"/>
      <c r="Q15" s="26"/>
      <c r="R15" s="27"/>
      <c r="S15" s="27"/>
      <c r="T15" s="27"/>
      <c r="U15" s="27"/>
      <c r="V15" s="27"/>
      <c r="W15" s="27"/>
      <c r="X15" s="27"/>
      <c r="Y15" s="207" t="s">
        <v>27</v>
      </c>
      <c r="Z15" s="208"/>
      <c r="AA15" s="209"/>
      <c r="AB15" s="207" t="s">
        <v>28</v>
      </c>
      <c r="AC15" s="208"/>
      <c r="AD15" s="208"/>
      <c r="AE15" s="208"/>
      <c r="AF15" s="209"/>
      <c r="AG15" s="210"/>
      <c r="AH15" s="210"/>
      <c r="AI15" s="210"/>
      <c r="AJ15" s="210"/>
      <c r="AK15" s="210"/>
      <c r="AL15" s="210"/>
      <c r="AM15" s="210"/>
      <c r="AN15" s="211"/>
      <c r="AO15" s="2"/>
      <c r="AP15" s="199"/>
      <c r="AQ15" s="200"/>
      <c r="AR15" s="201"/>
      <c r="AT15" s="205"/>
      <c r="AU15" s="200"/>
      <c r="AV15" s="200"/>
      <c r="AW15" s="200"/>
      <c r="AX15" s="206"/>
      <c r="AY15" s="30"/>
      <c r="AZ15" s="199"/>
      <c r="BA15" s="201"/>
    </row>
    <row r="16" spans="1:53" s="5" customFormat="1" ht="166.5" customHeight="1">
      <c r="A16" s="9" t="s">
        <v>29</v>
      </c>
      <c r="B16" s="10" t="s">
        <v>30</v>
      </c>
      <c r="C16" s="11" t="s">
        <v>31</v>
      </c>
      <c r="D16" s="11" t="s">
        <v>32</v>
      </c>
      <c r="E16" s="12" t="s">
        <v>33</v>
      </c>
      <c r="F16" s="19" t="s">
        <v>34</v>
      </c>
      <c r="G16" s="32" t="s">
        <v>35</v>
      </c>
      <c r="H16" s="12" t="s">
        <v>36</v>
      </c>
      <c r="I16" s="11" t="s">
        <v>37</v>
      </c>
      <c r="J16" s="11" t="s">
        <v>38</v>
      </c>
      <c r="K16" s="12" t="s">
        <v>39</v>
      </c>
      <c r="L16" s="12" t="s">
        <v>40</v>
      </c>
      <c r="M16" s="11" t="s">
        <v>37</v>
      </c>
      <c r="N16" s="11" t="s">
        <v>41</v>
      </c>
      <c r="O16" s="13" t="s">
        <v>42</v>
      </c>
      <c r="P16" s="2"/>
      <c r="Q16" s="14" t="s">
        <v>43</v>
      </c>
      <c r="R16" s="150" t="s">
        <v>44</v>
      </c>
      <c r="S16" s="150" t="s">
        <v>45</v>
      </c>
      <c r="T16" s="150" t="s">
        <v>46</v>
      </c>
      <c r="U16" s="150" t="s">
        <v>47</v>
      </c>
      <c r="V16" s="150" t="s">
        <v>48</v>
      </c>
      <c r="W16" s="150" t="s">
        <v>49</v>
      </c>
      <c r="X16" s="28" t="s">
        <v>50</v>
      </c>
      <c r="Y16" s="123" t="s">
        <v>51</v>
      </c>
      <c r="Z16" s="123" t="s">
        <v>52</v>
      </c>
      <c r="AA16" s="16" t="s">
        <v>53</v>
      </c>
      <c r="AB16" s="178" t="s">
        <v>54</v>
      </c>
      <c r="AC16" s="179"/>
      <c r="AD16" s="16" t="s">
        <v>55</v>
      </c>
      <c r="AE16" s="178" t="s">
        <v>56</v>
      </c>
      <c r="AF16" s="179"/>
      <c r="AG16" s="17" t="s">
        <v>57</v>
      </c>
      <c r="AH16" s="17" t="s">
        <v>58</v>
      </c>
      <c r="AI16" s="17" t="s">
        <v>37</v>
      </c>
      <c r="AJ16" s="17" t="s">
        <v>59</v>
      </c>
      <c r="AK16" s="17" t="s">
        <v>37</v>
      </c>
      <c r="AL16" s="17" t="s">
        <v>41</v>
      </c>
      <c r="AM16" s="17" t="s">
        <v>60</v>
      </c>
      <c r="AN16" s="13" t="s">
        <v>61</v>
      </c>
      <c r="AO16" s="2"/>
      <c r="AP16" s="18" t="s">
        <v>62</v>
      </c>
      <c r="AQ16" s="15" t="s">
        <v>63</v>
      </c>
      <c r="AR16" s="29" t="s">
        <v>64</v>
      </c>
      <c r="AT16" s="119" t="s">
        <v>65</v>
      </c>
      <c r="AU16" s="121" t="s">
        <v>66</v>
      </c>
      <c r="AV16" s="121" t="s">
        <v>67</v>
      </c>
      <c r="AW16" s="121" t="s">
        <v>68</v>
      </c>
      <c r="AX16" s="120" t="s">
        <v>69</v>
      </c>
      <c r="AY16" s="31"/>
      <c r="AZ16" s="122" t="s">
        <v>70</v>
      </c>
      <c r="BA16" s="151" t="s">
        <v>71</v>
      </c>
    </row>
    <row r="17" spans="1:53" ht="353.25" customHeight="1">
      <c r="A17" s="180">
        <v>2</v>
      </c>
      <c r="B17" s="181" t="s">
        <v>72</v>
      </c>
      <c r="C17" s="182" t="s">
        <v>109</v>
      </c>
      <c r="D17" s="182" t="s">
        <v>110</v>
      </c>
      <c r="E17" s="182" t="s">
        <v>111</v>
      </c>
      <c r="F17" s="182"/>
      <c r="G17" s="183">
        <v>21</v>
      </c>
      <c r="H17" s="177" t="str">
        <f>IF(G17&lt;=0,"",IF(G17&lt;=2,"Muy Baja",IF(G17&lt;=24,"Baja",IF(G17&lt;=500,"Media",IF(G17&lt;=5000,"Alta","Muy Alta")))))</f>
        <v>Baja</v>
      </c>
      <c r="I17" s="174">
        <f>IF(H17="","",IF(H17="Muy Baja",0.2,IF(H17="Baja",0.4,IF(H17="Media",0.6,IF(H17="Alta",0.8,IF(H17="Muy Alta",1,))))))</f>
        <v>0.4</v>
      </c>
      <c r="J17" s="175" t="s">
        <v>112</v>
      </c>
      <c r="K17" s="176" t="str">
        <f>+J17</f>
        <v>El riesgo afecta la imagen de la entidad internamente, de conocimiento general nivel interno, de junta directiva y/o de proveedores</v>
      </c>
      <c r="L17" s="177" t="str">
        <f>+VLOOKUP(K17,Datos!$O$4:$P$15,2,FALSE)</f>
        <v>Menor</v>
      </c>
      <c r="M17" s="174">
        <f>IF(L17="","",IF(L17="Leve",0.2,IF(L17="Menor",0.4,IF(L17="Moderado",0.6,IF(L17="Mayor",0.8,IF(L17="Catastrófico",1,))))))</f>
        <v>0.4</v>
      </c>
      <c r="N17" s="174" t="str">
        <f>+CONCATENATE(H17, " - ", L17)</f>
        <v>Baja - Menor</v>
      </c>
      <c r="O17" s="170" t="str">
        <f>+VLOOKUP(N17,Datos!J4:K28,2,)</f>
        <v>MODERADO</v>
      </c>
      <c r="P17" s="139"/>
      <c r="Q17" s="140">
        <v>1</v>
      </c>
      <c r="R17" s="152" t="s">
        <v>113</v>
      </c>
      <c r="S17" s="152" t="s">
        <v>114</v>
      </c>
      <c r="T17" s="152" t="s">
        <v>115</v>
      </c>
      <c r="U17" s="152" t="s">
        <v>116</v>
      </c>
      <c r="V17" s="152" t="s">
        <v>117</v>
      </c>
      <c r="W17" s="152" t="s">
        <v>118</v>
      </c>
      <c r="X17" s="33" t="str">
        <f>IF(OR(Y17="Preventivo",Y17="Detectivo"),"Probabilidad",IF(Y17="Correctivo","Impacto",""))</f>
        <v>Probabilidad</v>
      </c>
      <c r="Y17" s="6" t="s">
        <v>119</v>
      </c>
      <c r="Z17" s="6" t="s">
        <v>84</v>
      </c>
      <c r="AA17" s="34" t="str">
        <f t="shared" ref="AA17:AA19" si="0">IF(AND(Y17="Preventivo",Z17="Automático"),"50%",IF(AND(Y17="Preventivo",Z17="Manual"),"40%",IF(AND(Y17="Detectivo",Z17="Automático"),"40%",IF(AND(Y17="Detectivo",Z17="Manual"),"30%",IF(AND(Y17="Correctivo",Z17="Automático"),"35%",IF(AND(Y17="Correctivo",Z17="Manual"),"25%",""))))))</f>
        <v>40%</v>
      </c>
      <c r="AB17" s="8" t="s">
        <v>85</v>
      </c>
      <c r="AC17" s="41" t="s">
        <v>120</v>
      </c>
      <c r="AD17" s="6" t="s">
        <v>87</v>
      </c>
      <c r="AE17" s="8" t="s">
        <v>88</v>
      </c>
      <c r="AF17" s="8" t="str">
        <f>+W17</f>
        <v>Acta y presentación</v>
      </c>
      <c r="AG17" s="35">
        <f>IFERROR(IF(X17="Probabilidad",(I17-(+I17*AA17)),IF(X17="Impacto",I17,"")),"")</f>
        <v>0.24</v>
      </c>
      <c r="AH17" s="36" t="str">
        <f t="shared" ref="AH17:AH18" si="1">IFERROR(IF(AG17="","",IF(AG17&lt;=0.2,"Muy Baja",IF(AG17&lt;=0.4,"Baja",IF(AG17&lt;=0.6,"Media",IF(AG17&lt;=0.8,"Alta","Muy Alta"))))),"")</f>
        <v>Baja</v>
      </c>
      <c r="AI17" s="37">
        <f>I17-(AA17*I17)</f>
        <v>0.24</v>
      </c>
      <c r="AJ17" s="38" t="str">
        <f t="shared" ref="AJ17:AJ19" si="2">IFERROR(IF(AK17="","",IF(AK17&lt;=0.2,"Leve",IF(AK17&lt;=0.4,"Menor",IF(AK17&lt;=0.6,"Moderado",IF(AK17&lt;=0.8,"Mayor","Catastrófico"))))),"")</f>
        <v>Menor</v>
      </c>
      <c r="AK17" s="35">
        <f>IFERROR(IF(X17="Impacto",(M17-(+M17*AA17)),IF(X17="Probabilidad",M17,"")),"")</f>
        <v>0.4</v>
      </c>
      <c r="AL17" s="39" t="str">
        <f>+CONCATENATE(AH17, " - ", AJ17)</f>
        <v>Baja - Menor</v>
      </c>
      <c r="AM17" s="40" t="str">
        <f>+VLOOKUP(AL17,Datos!$J$4:$K$28,2,)</f>
        <v>MODERADO</v>
      </c>
      <c r="AN17" s="171" t="s">
        <v>89</v>
      </c>
      <c r="AO17" s="139"/>
      <c r="AP17" s="172" t="s">
        <v>121</v>
      </c>
      <c r="AQ17" s="172"/>
      <c r="AR17" s="173"/>
      <c r="AS17" s="153"/>
      <c r="AT17" s="159">
        <v>46153</v>
      </c>
      <c r="AU17" s="42" t="s">
        <v>122</v>
      </c>
      <c r="AV17" s="167" t="s">
        <v>123</v>
      </c>
      <c r="AW17" s="165" t="s">
        <v>94</v>
      </c>
      <c r="AX17" s="166"/>
      <c r="AY17" s="154"/>
      <c r="AZ17" s="167" t="s">
        <v>124</v>
      </c>
      <c r="BA17" s="298" t="s">
        <v>125</v>
      </c>
    </row>
    <row r="18" spans="1:53" ht="353.25" customHeight="1">
      <c r="A18" s="180"/>
      <c r="B18" s="181"/>
      <c r="C18" s="182"/>
      <c r="D18" s="182"/>
      <c r="E18" s="182"/>
      <c r="F18" s="182"/>
      <c r="G18" s="183"/>
      <c r="H18" s="177"/>
      <c r="I18" s="174"/>
      <c r="J18" s="175"/>
      <c r="K18" s="176"/>
      <c r="L18" s="177"/>
      <c r="M18" s="174"/>
      <c r="N18" s="174"/>
      <c r="O18" s="170"/>
      <c r="P18" s="139"/>
      <c r="Q18" s="140">
        <v>2</v>
      </c>
      <c r="R18" s="152" t="s">
        <v>126</v>
      </c>
      <c r="S18" s="155" t="s">
        <v>114</v>
      </c>
      <c r="T18" s="156" t="s">
        <v>127</v>
      </c>
      <c r="U18" s="152" t="s">
        <v>128</v>
      </c>
      <c r="V18" s="152" t="s">
        <v>129</v>
      </c>
      <c r="W18" s="152" t="s">
        <v>130</v>
      </c>
      <c r="X18" s="33" t="str">
        <f t="shared" ref="X18:X19" si="3">IF(OR(Y18="Preventivo",Y18="Detectivo"),"Probabilidad",IF(Y18="Correctivo","Impacto",""))</f>
        <v>Probabilidad</v>
      </c>
      <c r="Y18" s="6" t="s">
        <v>83</v>
      </c>
      <c r="Z18" s="6" t="s">
        <v>84</v>
      </c>
      <c r="AA18" s="34" t="str">
        <f t="shared" si="0"/>
        <v>30%</v>
      </c>
      <c r="AB18" s="8" t="s">
        <v>85</v>
      </c>
      <c r="AC18" s="41" t="s">
        <v>131</v>
      </c>
      <c r="AD18" s="6" t="s">
        <v>87</v>
      </c>
      <c r="AE18" s="8" t="s">
        <v>88</v>
      </c>
      <c r="AF18" s="8" t="str">
        <f>+W18</f>
        <v xml:space="preserve">Soportes de la herramienta de seguimiento / Correo electrónico ( Cuando aplique) </v>
      </c>
      <c r="AG18" s="37">
        <f t="shared" ref="AG18:AG19" si="4">IFERROR(IF(AND(X17="Probabilidad",X18="Probabilidad"),(AI17-(+AI17*AA18)),IF(X18="Probabilidad",($I$17-(+$I$17*AA18)),IF(X18="Impacto",AI17,""))),"")</f>
        <v>0.16799999999999998</v>
      </c>
      <c r="AH18" s="36" t="str">
        <f t="shared" si="1"/>
        <v>Muy Baja</v>
      </c>
      <c r="AI18" s="37">
        <f t="shared" ref="AI18" si="5">+AG18</f>
        <v>0.16799999999999998</v>
      </c>
      <c r="AJ18" s="38" t="str">
        <f t="shared" si="2"/>
        <v>Menor</v>
      </c>
      <c r="AK18" s="35">
        <f t="shared" ref="AK18:AK19" si="6">IFERROR(IF(AND(X17="Impacto",X17="Impacto"),(AK17-(+AK17*AA18)),IF(X18="Impacto",($M$17-(+$M$17*AA18)),IF(X18="Probabilidad",AK17,""))),"")</f>
        <v>0.4</v>
      </c>
      <c r="AL18" s="39" t="str">
        <f t="shared" ref="AL18:AL19" si="7">+CONCATENATE(AH18, " - ", AJ18)</f>
        <v>Muy Baja - Menor</v>
      </c>
      <c r="AM18" s="40" t="str">
        <f>+VLOOKUP(AL18,Datos!$J$4:$K$28,2,)</f>
        <v>BAJO</v>
      </c>
      <c r="AN18" s="171"/>
      <c r="AO18" s="139"/>
      <c r="AP18" s="172"/>
      <c r="AQ18" s="172"/>
      <c r="AR18" s="173"/>
      <c r="AS18" s="153"/>
      <c r="AT18" s="159">
        <v>46153</v>
      </c>
      <c r="AU18" s="42" t="s">
        <v>132</v>
      </c>
      <c r="AV18" s="167"/>
      <c r="AW18" s="165"/>
      <c r="AX18" s="166"/>
      <c r="AY18" s="154"/>
      <c r="AZ18" s="167"/>
      <c r="BA18" s="168"/>
    </row>
    <row r="19" spans="1:53" ht="353.25" customHeight="1">
      <c r="A19" s="180"/>
      <c r="B19" s="181"/>
      <c r="C19" s="182"/>
      <c r="D19" s="182"/>
      <c r="E19" s="182"/>
      <c r="F19" s="182"/>
      <c r="G19" s="183"/>
      <c r="H19" s="177"/>
      <c r="I19" s="174"/>
      <c r="J19" s="175"/>
      <c r="K19" s="176"/>
      <c r="L19" s="177"/>
      <c r="M19" s="174"/>
      <c r="N19" s="174"/>
      <c r="O19" s="170"/>
      <c r="P19" s="139"/>
      <c r="Q19" s="140">
        <v>3</v>
      </c>
      <c r="R19" s="152" t="s">
        <v>97</v>
      </c>
      <c r="S19" s="155" t="s">
        <v>133</v>
      </c>
      <c r="T19" s="156" t="s">
        <v>134</v>
      </c>
      <c r="U19" s="152" t="s">
        <v>135</v>
      </c>
      <c r="V19" s="152" t="s">
        <v>136</v>
      </c>
      <c r="W19" s="152" t="s">
        <v>137</v>
      </c>
      <c r="X19" s="33" t="str">
        <f t="shared" si="3"/>
        <v>Impacto</v>
      </c>
      <c r="Y19" s="6" t="s">
        <v>103</v>
      </c>
      <c r="Z19" s="6" t="s">
        <v>84</v>
      </c>
      <c r="AA19" s="34" t="str">
        <f t="shared" si="0"/>
        <v>25%</v>
      </c>
      <c r="AB19" s="8" t="s">
        <v>85</v>
      </c>
      <c r="AC19" s="41" t="s">
        <v>104</v>
      </c>
      <c r="AD19" s="6" t="s">
        <v>87</v>
      </c>
      <c r="AE19" s="8" t="s">
        <v>88</v>
      </c>
      <c r="AF19" s="8" t="str">
        <f>+W19</f>
        <v>Informe de ley emitido /  Correo electrónico ( Cuando aplique)</v>
      </c>
      <c r="AG19" s="37">
        <f t="shared" si="4"/>
        <v>0.16799999999999998</v>
      </c>
      <c r="AH19" s="36" t="str">
        <f>IFERROR(IF(AG19="","",IF(AG19&lt;=0.2,"Muy Baja",IF(AG19&lt;=0.4,"Baja",IF(AG19&lt;=0.6,"Media",IF(AG19&lt;=0.8,"Alta","Muy Alta"))))),"")</f>
        <v>Muy Baja</v>
      </c>
      <c r="AI19" s="37">
        <f>+AG19</f>
        <v>0.16799999999999998</v>
      </c>
      <c r="AJ19" s="38" t="str">
        <f t="shared" si="2"/>
        <v>Menor</v>
      </c>
      <c r="AK19" s="35">
        <f t="shared" si="6"/>
        <v>0.30000000000000004</v>
      </c>
      <c r="AL19" s="39" t="str">
        <f t="shared" si="7"/>
        <v>Muy Baja - Menor</v>
      </c>
      <c r="AM19" s="40" t="str">
        <f>+VLOOKUP(AL19,Datos!$J$4:$K$28,2,)</f>
        <v>BAJO</v>
      </c>
      <c r="AN19" s="171"/>
      <c r="AO19" s="139"/>
      <c r="AP19" s="172"/>
      <c r="AQ19" s="172"/>
      <c r="AR19" s="173"/>
      <c r="AS19" s="153"/>
      <c r="AT19" s="159">
        <v>46153</v>
      </c>
      <c r="AU19" s="42" t="s">
        <v>138</v>
      </c>
      <c r="AV19" s="167"/>
      <c r="AW19" s="165"/>
      <c r="AX19" s="166"/>
      <c r="AY19" s="154"/>
      <c r="AZ19" s="167"/>
      <c r="BA19" s="168"/>
    </row>
    <row r="20" spans="1:53" ht="18">
      <c r="B20" s="124"/>
      <c r="C20" s="125"/>
      <c r="D20" s="125"/>
      <c r="E20" s="125"/>
      <c r="F20" s="125"/>
      <c r="G20" s="124"/>
      <c r="H20" s="124"/>
      <c r="I20" s="141"/>
      <c r="J20" s="126"/>
      <c r="K20" s="142"/>
      <c r="L20" s="124"/>
      <c r="M20" s="141"/>
      <c r="N20" s="141"/>
      <c r="O20" s="143"/>
      <c r="P20" s="2"/>
      <c r="Q20" s="127"/>
      <c r="R20" s="25"/>
      <c r="S20" s="25"/>
      <c r="T20" s="25"/>
      <c r="U20" s="25"/>
      <c r="V20" s="25"/>
      <c r="W20" s="25"/>
      <c r="X20" s="127"/>
      <c r="Y20" s="128"/>
      <c r="Z20" s="128"/>
      <c r="AA20" s="144"/>
      <c r="AB20" s="129"/>
      <c r="AC20" s="130"/>
      <c r="AD20" s="128"/>
      <c r="AE20" s="129"/>
      <c r="AF20" s="129"/>
      <c r="AG20" s="145"/>
      <c r="AH20" s="128"/>
      <c r="AI20" s="146"/>
      <c r="AJ20" s="147"/>
      <c r="AK20" s="145"/>
      <c r="AL20" s="148"/>
      <c r="AM20" s="149"/>
      <c r="AN20" s="131"/>
      <c r="AO20" s="2"/>
      <c r="AP20" s="132"/>
      <c r="AQ20" s="132"/>
      <c r="AR20" s="132"/>
      <c r="AT20" s="133"/>
      <c r="AU20" s="134"/>
      <c r="AV20" s="135"/>
      <c r="AW20" s="136"/>
      <c r="AX20" s="137"/>
      <c r="AY20" s="30"/>
      <c r="AZ20" s="135"/>
      <c r="BA20" s="138"/>
    </row>
    <row r="21" spans="1:53" ht="20.45">
      <c r="A21" s="169" t="s">
        <v>106</v>
      </c>
      <c r="B21" s="169"/>
      <c r="C21" s="169"/>
      <c r="D21" s="169"/>
      <c r="E21" s="169"/>
      <c r="F21" s="169"/>
      <c r="G21" s="169"/>
      <c r="H21" s="169"/>
      <c r="P21" s="2"/>
      <c r="BA21" s="118" t="s">
        <v>107</v>
      </c>
    </row>
    <row r="22" spans="1:53">
      <c r="P22" s="2"/>
    </row>
    <row r="23" spans="1:53" s="1" customFormat="1">
      <c r="A23"/>
      <c r="B23"/>
      <c r="C23"/>
      <c r="D23"/>
      <c r="E23"/>
      <c r="F23"/>
      <c r="G23"/>
      <c r="H23"/>
      <c r="I23"/>
      <c r="J23"/>
      <c r="K23"/>
      <c r="P23" s="2"/>
      <c r="AN23" s="4"/>
      <c r="AO23" s="4"/>
      <c r="AP23" s="4"/>
      <c r="AS23"/>
      <c r="AT23"/>
      <c r="AU23"/>
      <c r="AV23"/>
      <c r="AW23"/>
      <c r="AX23"/>
      <c r="AY23"/>
      <c r="AZ23"/>
      <c r="BA23"/>
    </row>
    <row r="24" spans="1:53" s="1" customFormat="1">
      <c r="A24"/>
      <c r="B24"/>
      <c r="C24"/>
      <c r="D24"/>
      <c r="E24"/>
      <c r="F24"/>
      <c r="G24"/>
      <c r="H24"/>
      <c r="I24"/>
      <c r="J24"/>
      <c r="K24"/>
      <c r="P24" s="2"/>
      <c r="AN24" s="4"/>
      <c r="AO24" s="4"/>
      <c r="AP24" s="4"/>
      <c r="AS24"/>
      <c r="AT24"/>
      <c r="AU24"/>
      <c r="AV24"/>
      <c r="AW24"/>
      <c r="AX24"/>
      <c r="AY24"/>
      <c r="AZ24"/>
      <c r="BA24"/>
    </row>
    <row r="25" spans="1:53" s="1" customFormat="1">
      <c r="A25"/>
      <c r="B25"/>
      <c r="C25"/>
      <c r="D25"/>
      <c r="E25"/>
      <c r="F25"/>
      <c r="G25"/>
      <c r="H25"/>
      <c r="I25"/>
      <c r="J25"/>
      <c r="K25"/>
      <c r="P25" s="2"/>
      <c r="AN25" s="4"/>
      <c r="AO25" s="4"/>
      <c r="AP25" s="4"/>
      <c r="AS25"/>
      <c r="AT25"/>
      <c r="AU25"/>
      <c r="AV25"/>
      <c r="AW25"/>
      <c r="AX25"/>
      <c r="AY25"/>
      <c r="AZ25"/>
      <c r="BA25"/>
    </row>
    <row r="26" spans="1:53" s="1" customFormat="1">
      <c r="A26"/>
      <c r="B26"/>
      <c r="C26"/>
      <c r="D26"/>
      <c r="E26"/>
      <c r="F26"/>
      <c r="G26"/>
      <c r="H26"/>
      <c r="I26"/>
      <c r="J26"/>
      <c r="K26"/>
      <c r="P26" s="2"/>
      <c r="AN26" s="4"/>
      <c r="AO26" s="4"/>
      <c r="AP26" s="4"/>
      <c r="AS26"/>
      <c r="AT26"/>
      <c r="AU26"/>
      <c r="AV26"/>
      <c r="AW26"/>
      <c r="AX26"/>
      <c r="AY26"/>
      <c r="AZ26"/>
      <c r="BA26"/>
    </row>
    <row r="27" spans="1:53" s="1" customFormat="1">
      <c r="A27"/>
      <c r="B27"/>
      <c r="C27"/>
      <c r="D27"/>
      <c r="E27"/>
      <c r="F27"/>
      <c r="G27"/>
      <c r="H27"/>
      <c r="I27"/>
      <c r="J27"/>
      <c r="K27"/>
      <c r="P27" s="2"/>
      <c r="AN27" s="4"/>
      <c r="AO27" s="4"/>
      <c r="AP27" s="4"/>
      <c r="AS27"/>
      <c r="AT27"/>
      <c r="AU27"/>
      <c r="AV27"/>
      <c r="AW27"/>
      <c r="AX27"/>
      <c r="AY27"/>
      <c r="AZ27"/>
      <c r="BA27"/>
    </row>
    <row r="28" spans="1:53" s="1" customFormat="1">
      <c r="A28"/>
      <c r="B28"/>
      <c r="C28"/>
      <c r="D28"/>
      <c r="E28"/>
      <c r="F28"/>
      <c r="G28"/>
      <c r="H28"/>
      <c r="I28"/>
      <c r="J28"/>
      <c r="K28"/>
      <c r="P28" s="2"/>
      <c r="AN28" s="4"/>
      <c r="AO28" s="4"/>
      <c r="AP28" s="4"/>
      <c r="AS28"/>
      <c r="AT28"/>
      <c r="AU28"/>
      <c r="AV28"/>
      <c r="AW28"/>
      <c r="AX28"/>
      <c r="AY28"/>
      <c r="AZ28"/>
      <c r="BA28"/>
    </row>
    <row r="29" spans="1:53" s="1" customFormat="1">
      <c r="A29"/>
      <c r="B29"/>
      <c r="C29"/>
      <c r="D29"/>
      <c r="E29"/>
      <c r="F29"/>
      <c r="G29"/>
      <c r="H29"/>
      <c r="I29"/>
      <c r="J29"/>
      <c r="K29"/>
      <c r="P29" s="2"/>
      <c r="AN29" s="4"/>
      <c r="AO29" s="4"/>
      <c r="AP29" s="4"/>
      <c r="AS29"/>
      <c r="AT29"/>
      <c r="AU29"/>
      <c r="AV29"/>
      <c r="AW29"/>
      <c r="AX29"/>
      <c r="AY29"/>
      <c r="AZ29"/>
      <c r="BA29"/>
    </row>
  </sheetData>
  <mergeCells count="52">
    <mergeCell ref="AZ1:BA2"/>
    <mergeCell ref="AX3:AY4"/>
    <mergeCell ref="AZ3:BA4"/>
    <mergeCell ref="C5:AW8"/>
    <mergeCell ref="AX5:AY6"/>
    <mergeCell ref="AZ5:BA6"/>
    <mergeCell ref="AX7:AY8"/>
    <mergeCell ref="AZ7:BA8"/>
    <mergeCell ref="A12:C12"/>
    <mergeCell ref="D12:M12"/>
    <mergeCell ref="A1:B8"/>
    <mergeCell ref="C1:AW4"/>
    <mergeCell ref="AX1:AY2"/>
    <mergeCell ref="A10:C10"/>
    <mergeCell ref="D10:M10"/>
    <mergeCell ref="A11:C11"/>
    <mergeCell ref="D11:M11"/>
    <mergeCell ref="A14:O15"/>
    <mergeCell ref="Q14:AN14"/>
    <mergeCell ref="AP14:AR15"/>
    <mergeCell ref="AT14:AX15"/>
    <mergeCell ref="AZ14:BA15"/>
    <mergeCell ref="Y15:AA15"/>
    <mergeCell ref="AB15:AF15"/>
    <mergeCell ref="AG15:AN15"/>
    <mergeCell ref="N17:N19"/>
    <mergeCell ref="AB16:AC16"/>
    <mergeCell ref="AE16:AF16"/>
    <mergeCell ref="A17:A19"/>
    <mergeCell ref="B17:B19"/>
    <mergeCell ref="C17:C19"/>
    <mergeCell ref="D17:D19"/>
    <mergeCell ref="E17:E19"/>
    <mergeCell ref="F17:F19"/>
    <mergeCell ref="G17:G19"/>
    <mergeCell ref="H17:H19"/>
    <mergeCell ref="AW17:AW19"/>
    <mergeCell ref="AX17:AX19"/>
    <mergeCell ref="AZ17:AZ19"/>
    <mergeCell ref="BA17:BA19"/>
    <mergeCell ref="A21:H21"/>
    <mergeCell ref="O17:O19"/>
    <mergeCell ref="AN17:AN19"/>
    <mergeCell ref="AP17:AP19"/>
    <mergeCell ref="AQ17:AQ19"/>
    <mergeCell ref="AR17:AR19"/>
    <mergeCell ref="AV17:AV19"/>
    <mergeCell ref="I17:I19"/>
    <mergeCell ref="J17:J19"/>
    <mergeCell ref="K17:K19"/>
    <mergeCell ref="L17:L19"/>
    <mergeCell ref="M17:M19"/>
  </mergeCells>
  <conditionalFormatting sqref="H17:H20">
    <cfRule type="cellIs" dxfId="24" priority="20" operator="equal">
      <formula>"Muy Alta"</formula>
    </cfRule>
    <cfRule type="cellIs" dxfId="23" priority="21" operator="equal">
      <formula>"Alta"</formula>
    </cfRule>
    <cfRule type="cellIs" dxfId="22" priority="22" operator="equal">
      <formula>"Media"</formula>
    </cfRule>
    <cfRule type="cellIs" dxfId="21" priority="23" operator="equal">
      <formula>"Muy Baja"</formula>
    </cfRule>
    <cfRule type="cellIs" dxfId="20" priority="24" operator="equal">
      <formula>"Baja"</formula>
    </cfRule>
  </conditionalFormatting>
  <conditionalFormatting sqref="L17:L20">
    <cfRule type="cellIs" dxfId="19" priority="15" operator="equal">
      <formula>"Leve"</formula>
    </cfRule>
    <cfRule type="cellIs" dxfId="18" priority="16" operator="equal">
      <formula>"Catastrófico"</formula>
    </cfRule>
    <cfRule type="cellIs" dxfId="17" priority="17" operator="equal">
      <formula>"Mayor"</formula>
    </cfRule>
    <cfRule type="cellIs" dxfId="16" priority="18" operator="equal">
      <formula>"Moderado"</formula>
    </cfRule>
    <cfRule type="cellIs" dxfId="15" priority="19" operator="equal">
      <formula>"Menor"</formula>
    </cfRule>
  </conditionalFormatting>
  <conditionalFormatting sqref="O17:O20 AM17:AM20">
    <cfRule type="cellIs" dxfId="14" priority="11" operator="equal">
      <formula>"EXTREMO"</formula>
    </cfRule>
    <cfRule type="cellIs" dxfId="13" priority="12" operator="equal">
      <formula>"ALTO"</formula>
    </cfRule>
    <cfRule type="cellIs" dxfId="12" priority="13" operator="equal">
      <formula>"BAJO"</formula>
    </cfRule>
    <cfRule type="cellIs" dxfId="11" priority="14" operator="equal">
      <formula>"MODERADO"</formula>
    </cfRule>
  </conditionalFormatting>
  <conditionalFormatting sqref="AH17:AH20">
    <cfRule type="cellIs" dxfId="10" priority="6" operator="equal">
      <formula>"Muy Baja"</formula>
    </cfRule>
    <cfRule type="cellIs" dxfId="9" priority="7" operator="equal">
      <formula>"Baja"</formula>
    </cfRule>
    <cfRule type="cellIs" dxfId="8" priority="8" operator="equal">
      <formula>"Media"</formula>
    </cfRule>
    <cfRule type="cellIs" dxfId="7" priority="9" operator="equal">
      <formula>"Muy Alta"</formula>
    </cfRule>
    <cfRule type="cellIs" dxfId="6" priority="10" operator="equal">
      <formula>"Alta"</formula>
    </cfRule>
  </conditionalFormatting>
  <conditionalFormatting sqref="AJ17:AJ20">
    <cfRule type="cellIs" dxfId="5" priority="1" operator="equal">
      <formula>"Catastrófico"</formula>
    </cfRule>
    <cfRule type="cellIs" dxfId="4" priority="2" operator="equal">
      <formula>"Mayor"</formula>
    </cfRule>
    <cfRule type="cellIs" dxfId="3" priority="3" operator="equal">
      <formula>"Moderado"</formula>
    </cfRule>
    <cfRule type="cellIs" dxfId="2" priority="4" operator="equal">
      <formula>"Menor"</formula>
    </cfRule>
    <cfRule type="cellIs" dxfId="1" priority="5" operator="equal">
      <formula>"Leve"</formula>
    </cfRule>
  </conditionalFormatting>
  <hyperlinks>
    <hyperlink ref="A14:O15" location="Instructivo!A1" display="IDENTIFICACIÓN DEL RIESGO" xr:uid="{57096270-D029-6243-B93C-4C69DF88FA17}"/>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C06F3381-43F3-0642-A820-6CF37D14F87E}">
          <x14:formula1>
            <xm:f>Datos!$A$4:$A$6</xm:f>
          </x14:formula1>
          <xm:sqref>B17:B20</xm:sqref>
        </x14:dataValidation>
        <x14:dataValidation type="list" allowBlank="1" showInputMessage="1" showErrorMessage="1" xr:uid="{622F5FF4-92A8-B741-A83D-70C421924F6B}">
          <x14:formula1>
            <xm:f>Datos!$O$3:$O$15</xm:f>
          </x14:formula1>
          <xm:sqref>J17:J20</xm:sqref>
        </x14:dataValidation>
        <x14:dataValidation type="list" allowBlank="1" showInputMessage="1" showErrorMessage="1" xr:uid="{B86F794F-1426-FA40-8682-13D2BAD9041D}">
          <x14:formula1>
            <xm:f>Datos!$P$19:$P$22</xm:f>
          </x14:formula1>
          <xm:sqref>Y17:Y20</xm:sqref>
        </x14:dataValidation>
        <x14:dataValidation type="list" allowBlank="1" showInputMessage="1" showErrorMessage="1" xr:uid="{1ED17907-EAF7-9D47-BD26-97501CAEDED1}">
          <x14:formula1>
            <xm:f>Datos!$P$25:$P$26</xm:f>
          </x14:formula1>
          <xm:sqref>Z17:Z20</xm:sqref>
        </x14:dataValidation>
        <x14:dataValidation type="list" allowBlank="1" showInputMessage="1" showErrorMessage="1" xr:uid="{3B2A58CD-42F4-5F45-B72B-48E42170C1E1}">
          <x14:formula1>
            <xm:f>Instructivo!$E$3:$E$9</xm:f>
          </x14:formula1>
          <xm:sqref>F17:F20</xm:sqref>
        </x14:dataValidation>
        <x14:dataValidation type="list" allowBlank="1" showInputMessage="1" showErrorMessage="1" xr:uid="{F66671C3-165D-8648-A433-2EC4520070B2}">
          <x14:formula1>
            <xm:f>Datos!$P$30:$P$31</xm:f>
          </x14:formula1>
          <xm:sqref>AB17:AB20</xm:sqref>
        </x14:dataValidation>
        <x14:dataValidation type="list" allowBlank="1" showInputMessage="1" showErrorMessage="1" xr:uid="{C3B127F0-676F-FD4E-9FAC-76B232204EDD}">
          <x14:formula1>
            <xm:f>Datos!$P$34:$P$35</xm:f>
          </x14:formula1>
          <xm:sqref>AD17:AD20</xm:sqref>
        </x14:dataValidation>
        <x14:dataValidation type="list" allowBlank="1" showInputMessage="1" showErrorMessage="1" xr:uid="{8D49239E-36A0-E54F-9505-8E3E5649D0FB}">
          <x14:formula1>
            <xm:f>Datos!$P$38:$P$39</xm:f>
          </x14:formula1>
          <xm:sqref>AE17:AE20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Q26" sqref="Q26"/>
    </sheetView>
  </sheetViews>
  <sheetFormatPr defaultColWidth="11.42578125" defaultRowHeight="14.45"/>
  <cols>
    <col min="7" max="7" width="14.85546875" customWidth="1"/>
    <col min="10" max="10" width="33" customWidth="1"/>
    <col min="15" max="15" width="81.42578125" customWidth="1"/>
  </cols>
  <sheetData>
    <row r="3" spans="1:17">
      <c r="A3" s="21" t="s">
        <v>139</v>
      </c>
      <c r="D3" t="s">
        <v>140</v>
      </c>
      <c r="G3" t="s">
        <v>141</v>
      </c>
      <c r="J3" t="s">
        <v>142</v>
      </c>
      <c r="O3" t="s">
        <v>143</v>
      </c>
      <c r="P3" t="s">
        <v>141</v>
      </c>
    </row>
    <row r="4" spans="1:17">
      <c r="A4" t="s">
        <v>144</v>
      </c>
      <c r="D4" t="s">
        <v>145</v>
      </c>
      <c r="E4" s="20">
        <v>0.2</v>
      </c>
      <c r="G4" t="s">
        <v>146</v>
      </c>
      <c r="H4" s="20">
        <v>0.2</v>
      </c>
      <c r="J4" t="s">
        <v>147</v>
      </c>
      <c r="K4" t="s">
        <v>148</v>
      </c>
      <c r="O4" t="s">
        <v>149</v>
      </c>
      <c r="P4" s="3" t="s">
        <v>150</v>
      </c>
      <c r="Q4" s="23">
        <v>0.2</v>
      </c>
    </row>
    <row r="5" spans="1:17">
      <c r="A5" t="s">
        <v>72</v>
      </c>
      <c r="D5" t="s">
        <v>151</v>
      </c>
      <c r="E5" s="20">
        <v>0.4</v>
      </c>
      <c r="G5" t="s">
        <v>152</v>
      </c>
      <c r="H5" s="20">
        <v>0.4</v>
      </c>
      <c r="J5" t="s">
        <v>153</v>
      </c>
      <c r="K5" t="s">
        <v>148</v>
      </c>
      <c r="O5" s="22" t="s">
        <v>154</v>
      </c>
      <c r="P5" s="3" t="s">
        <v>155</v>
      </c>
      <c r="Q5" s="23">
        <v>0.4</v>
      </c>
    </row>
    <row r="6" spans="1:17">
      <c r="A6" t="s">
        <v>156</v>
      </c>
      <c r="D6" t="s">
        <v>157</v>
      </c>
      <c r="E6" s="20">
        <v>0.6</v>
      </c>
      <c r="G6" t="s">
        <v>158</v>
      </c>
      <c r="H6" s="20">
        <v>0.6</v>
      </c>
      <c r="J6" t="s">
        <v>159</v>
      </c>
      <c r="K6" t="s">
        <v>158</v>
      </c>
      <c r="O6" t="s">
        <v>160</v>
      </c>
      <c r="P6" s="3" t="s">
        <v>161</v>
      </c>
      <c r="Q6" s="23">
        <v>0.6</v>
      </c>
    </row>
    <row r="7" spans="1:17">
      <c r="D7" t="s">
        <v>162</v>
      </c>
      <c r="E7" s="20">
        <v>0.8</v>
      </c>
      <c r="G7" t="s">
        <v>163</v>
      </c>
      <c r="H7" s="20">
        <v>0.8</v>
      </c>
      <c r="J7" t="s">
        <v>164</v>
      </c>
      <c r="K7" t="s">
        <v>165</v>
      </c>
      <c r="O7" t="s">
        <v>166</v>
      </c>
      <c r="P7" s="3" t="s">
        <v>167</v>
      </c>
      <c r="Q7" s="23">
        <v>0.8</v>
      </c>
    </row>
    <row r="8" spans="1:17">
      <c r="D8" t="s">
        <v>168</v>
      </c>
      <c r="E8" s="20">
        <v>1</v>
      </c>
      <c r="G8" t="s">
        <v>169</v>
      </c>
      <c r="H8" s="20">
        <v>1</v>
      </c>
      <c r="J8" t="s">
        <v>170</v>
      </c>
      <c r="K8" t="s">
        <v>171</v>
      </c>
      <c r="O8" t="s">
        <v>172</v>
      </c>
      <c r="P8" s="3" t="s">
        <v>173</v>
      </c>
      <c r="Q8" s="23">
        <v>1</v>
      </c>
    </row>
    <row r="9" spans="1:17">
      <c r="J9" t="s">
        <v>174</v>
      </c>
      <c r="K9" t="s">
        <v>148</v>
      </c>
    </row>
    <row r="10" spans="1:17">
      <c r="J10" t="s">
        <v>175</v>
      </c>
      <c r="K10" t="s">
        <v>158</v>
      </c>
      <c r="O10" t="s">
        <v>176</v>
      </c>
    </row>
    <row r="11" spans="1:17">
      <c r="J11" t="s">
        <v>177</v>
      </c>
      <c r="K11" t="s">
        <v>158</v>
      </c>
      <c r="O11" t="s">
        <v>178</v>
      </c>
      <c r="P11" s="3" t="s">
        <v>150</v>
      </c>
      <c r="Q11" s="23">
        <v>0.2</v>
      </c>
    </row>
    <row r="12" spans="1:17" ht="30.75" customHeight="1">
      <c r="J12" t="s">
        <v>179</v>
      </c>
      <c r="K12" t="s">
        <v>165</v>
      </c>
      <c r="O12" s="22" t="s">
        <v>112</v>
      </c>
      <c r="P12" s="3" t="s">
        <v>155</v>
      </c>
      <c r="Q12" s="23">
        <v>0.4</v>
      </c>
    </row>
    <row r="13" spans="1:17" ht="28.9">
      <c r="J13" t="s">
        <v>180</v>
      </c>
      <c r="K13" t="s">
        <v>171</v>
      </c>
      <c r="O13" s="22" t="s">
        <v>76</v>
      </c>
      <c r="P13" s="3" t="s">
        <v>161</v>
      </c>
      <c r="Q13" s="23">
        <v>0.6</v>
      </c>
    </row>
    <row r="14" spans="1:17" ht="28.9">
      <c r="J14" t="s">
        <v>181</v>
      </c>
      <c r="K14" t="s">
        <v>158</v>
      </c>
      <c r="O14" s="22" t="s">
        <v>182</v>
      </c>
      <c r="P14" s="3" t="s">
        <v>167</v>
      </c>
      <c r="Q14" s="23">
        <v>0.8</v>
      </c>
    </row>
    <row r="15" spans="1:17" ht="28.9">
      <c r="J15" t="s">
        <v>183</v>
      </c>
      <c r="K15" t="s">
        <v>158</v>
      </c>
      <c r="O15" s="22" t="s">
        <v>184</v>
      </c>
      <c r="P15" s="3" t="s">
        <v>173</v>
      </c>
      <c r="Q15" s="23">
        <v>1</v>
      </c>
    </row>
    <row r="16" spans="1:17">
      <c r="J16" t="s">
        <v>185</v>
      </c>
      <c r="K16" t="s">
        <v>158</v>
      </c>
    </row>
    <row r="17" spans="10:17">
      <c r="J17" t="s">
        <v>186</v>
      </c>
      <c r="K17" t="s">
        <v>165</v>
      </c>
    </row>
    <row r="18" spans="10:17">
      <c r="J18" t="s">
        <v>187</v>
      </c>
      <c r="K18" t="s">
        <v>171</v>
      </c>
    </row>
    <row r="19" spans="10:17">
      <c r="J19" t="s">
        <v>188</v>
      </c>
      <c r="K19" t="s">
        <v>158</v>
      </c>
      <c r="P19" t="s">
        <v>189</v>
      </c>
    </row>
    <row r="20" spans="10:17">
      <c r="J20" t="s">
        <v>190</v>
      </c>
      <c r="K20" t="s">
        <v>158</v>
      </c>
      <c r="P20" t="s">
        <v>119</v>
      </c>
      <c r="Q20" s="20">
        <v>0.25</v>
      </c>
    </row>
    <row r="21" spans="10:17">
      <c r="J21" t="s">
        <v>191</v>
      </c>
      <c r="K21" t="s">
        <v>165</v>
      </c>
      <c r="P21" t="s">
        <v>83</v>
      </c>
      <c r="Q21" s="20">
        <v>0.15</v>
      </c>
    </row>
    <row r="22" spans="10:17">
      <c r="J22" t="s">
        <v>192</v>
      </c>
      <c r="K22" t="s">
        <v>165</v>
      </c>
      <c r="P22" t="s">
        <v>103</v>
      </c>
      <c r="Q22" s="20">
        <v>0.1</v>
      </c>
    </row>
    <row r="23" spans="10:17">
      <c r="J23" t="s">
        <v>193</v>
      </c>
      <c r="K23" t="s">
        <v>171</v>
      </c>
    </row>
    <row r="24" spans="10:17">
      <c r="J24" t="s">
        <v>194</v>
      </c>
      <c r="K24" t="s">
        <v>165</v>
      </c>
      <c r="P24" t="s">
        <v>195</v>
      </c>
    </row>
    <row r="25" spans="10:17">
      <c r="J25" t="s">
        <v>196</v>
      </c>
      <c r="K25" t="s">
        <v>165</v>
      </c>
      <c r="P25" t="s">
        <v>197</v>
      </c>
      <c r="Q25" s="20">
        <v>0.25</v>
      </c>
    </row>
    <row r="26" spans="10:17">
      <c r="J26" t="s">
        <v>198</v>
      </c>
      <c r="K26" t="s">
        <v>165</v>
      </c>
      <c r="P26" t="s">
        <v>84</v>
      </c>
      <c r="Q26" s="20">
        <v>0.15</v>
      </c>
    </row>
    <row r="27" spans="10:17">
      <c r="J27" t="s">
        <v>199</v>
      </c>
      <c r="K27" t="s">
        <v>165</v>
      </c>
    </row>
    <row r="28" spans="10:17">
      <c r="J28" t="s">
        <v>200</v>
      </c>
      <c r="K28" t="s">
        <v>171</v>
      </c>
    </row>
    <row r="29" spans="10:17">
      <c r="P29" t="s">
        <v>201</v>
      </c>
    </row>
    <row r="30" spans="10:17">
      <c r="P30" t="s">
        <v>85</v>
      </c>
    </row>
    <row r="31" spans="10:17">
      <c r="P31" t="s">
        <v>202</v>
      </c>
    </row>
    <row r="33" spans="16:16">
      <c r="P33" t="s">
        <v>203</v>
      </c>
    </row>
    <row r="34" spans="16:16">
      <c r="P34" t="s">
        <v>87</v>
      </c>
    </row>
    <row r="35" spans="16:16">
      <c r="P35" t="s">
        <v>204</v>
      </c>
    </row>
    <row r="37" spans="16:16">
      <c r="P37" t="s">
        <v>205</v>
      </c>
    </row>
    <row r="38" spans="16:16">
      <c r="P38" t="s">
        <v>88</v>
      </c>
    </row>
    <row r="39" spans="16:16">
      <c r="P39" t="s">
        <v>206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B41" zoomScale="80" zoomScaleNormal="80" workbookViewId="0">
      <selection activeCell="E56" sqref="E56"/>
    </sheetView>
  </sheetViews>
  <sheetFormatPr defaultColWidth="11.42578125" defaultRowHeight="14.45"/>
  <cols>
    <col min="2" max="2" width="15" customWidth="1"/>
    <col min="3" max="3" width="17.42578125" bestFit="1" customWidth="1"/>
    <col min="4" max="4" width="29.42578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74" t="s">
        <v>207</v>
      </c>
      <c r="F2" s="74" t="s">
        <v>208</v>
      </c>
    </row>
    <row r="3" spans="1:12" ht="43.15">
      <c r="E3" s="73" t="s">
        <v>209</v>
      </c>
      <c r="F3" s="72" t="s">
        <v>210</v>
      </c>
    </row>
    <row r="4" spans="1:12" ht="43.15">
      <c r="E4" s="73" t="s">
        <v>211</v>
      </c>
      <c r="F4" s="72" t="s">
        <v>212</v>
      </c>
    </row>
    <row r="5" spans="1:12" ht="144">
      <c r="E5" s="73" t="s">
        <v>213</v>
      </c>
      <c r="F5" s="72" t="s">
        <v>214</v>
      </c>
    </row>
    <row r="6" spans="1:12" ht="43.15">
      <c r="E6" s="73" t="s">
        <v>215</v>
      </c>
      <c r="F6" s="72" t="s">
        <v>216</v>
      </c>
    </row>
    <row r="7" spans="1:12" ht="72">
      <c r="E7" s="73" t="s">
        <v>217</v>
      </c>
      <c r="F7" s="72" t="s">
        <v>218</v>
      </c>
    </row>
    <row r="8" spans="1:12" ht="57.6">
      <c r="E8" s="73" t="s">
        <v>219</v>
      </c>
      <c r="F8" s="72" t="s">
        <v>220</v>
      </c>
    </row>
    <row r="9" spans="1:12" ht="72">
      <c r="E9" s="73" t="s">
        <v>221</v>
      </c>
      <c r="F9" s="72" t="s">
        <v>222</v>
      </c>
    </row>
    <row r="11" spans="1:12">
      <c r="B11" s="290" t="s">
        <v>223</v>
      </c>
      <c r="C11" s="290"/>
      <c r="D11" s="290"/>
      <c r="E11" s="290"/>
      <c r="F11" s="290"/>
      <c r="G11" s="290"/>
      <c r="H11" s="290"/>
      <c r="I11" s="290"/>
      <c r="J11" s="290"/>
      <c r="K11" s="290"/>
      <c r="L11" s="290"/>
    </row>
    <row r="12" spans="1:12">
      <c r="B12" s="290"/>
      <c r="C12" s="290"/>
      <c r="D12" s="290"/>
      <c r="E12" s="290"/>
      <c r="F12" s="290"/>
      <c r="G12" s="290"/>
      <c r="H12" s="290"/>
      <c r="I12" s="290"/>
      <c r="J12" s="290"/>
      <c r="K12" s="290"/>
      <c r="L12" s="290"/>
    </row>
    <row r="13" spans="1:12" ht="23.45">
      <c r="B13" s="291" t="s">
        <v>224</v>
      </c>
      <c r="C13" s="291"/>
      <c r="D13" s="291"/>
      <c r="E13" s="291"/>
      <c r="F13" s="291"/>
      <c r="G13" s="291"/>
      <c r="H13" s="291"/>
      <c r="I13" s="291"/>
      <c r="J13" s="291"/>
      <c r="K13" s="291"/>
      <c r="L13" s="291"/>
    </row>
    <row r="15" spans="1:12" ht="28.9">
      <c r="A15" s="43" t="s">
        <v>225</v>
      </c>
      <c r="B15" s="44">
        <v>1</v>
      </c>
      <c r="C15" s="276" t="s">
        <v>226</v>
      </c>
      <c r="D15" s="277"/>
      <c r="E15" s="277"/>
      <c r="F15" s="277"/>
      <c r="G15" s="277"/>
      <c r="H15" s="277"/>
      <c r="I15" s="277"/>
      <c r="J15" s="277"/>
      <c r="K15" s="277"/>
      <c r="L15" s="277"/>
    </row>
    <row r="16" spans="1:12" ht="18.600000000000001" thickBot="1">
      <c r="C16" s="268"/>
      <c r="D16" s="269"/>
      <c r="E16" s="269"/>
      <c r="F16" s="269"/>
      <c r="G16" s="269"/>
      <c r="H16" s="269"/>
      <c r="I16" s="269"/>
      <c r="J16" s="269"/>
      <c r="K16" s="269"/>
      <c r="L16" s="269"/>
    </row>
    <row r="17" spans="1:12" ht="18.600000000000001" thickBot="1">
      <c r="B17" s="292" t="s">
        <v>227</v>
      </c>
      <c r="C17" s="293"/>
      <c r="D17" s="293"/>
      <c r="E17" s="293"/>
      <c r="F17" s="294"/>
      <c r="G17" s="45"/>
      <c r="H17" s="292" t="s">
        <v>228</v>
      </c>
      <c r="I17" s="295"/>
      <c r="J17" s="295"/>
      <c r="K17" s="295"/>
      <c r="L17" s="296"/>
    </row>
    <row r="18" spans="1:12" ht="23.45">
      <c r="B18" s="46" t="s">
        <v>229</v>
      </c>
      <c r="C18" s="282" t="s">
        <v>55</v>
      </c>
      <c r="D18" s="283"/>
      <c r="E18" s="283"/>
      <c r="F18" s="284"/>
      <c r="G18" s="45"/>
      <c r="H18" s="46" t="s">
        <v>229</v>
      </c>
      <c r="I18" s="285" t="s">
        <v>55</v>
      </c>
      <c r="J18" s="285"/>
      <c r="K18" s="285"/>
      <c r="L18" s="286"/>
    </row>
    <row r="19" spans="1:12" ht="18">
      <c r="B19" s="47">
        <v>100</v>
      </c>
      <c r="C19" s="48" t="s">
        <v>168</v>
      </c>
      <c r="D19" s="287" t="s">
        <v>230</v>
      </c>
      <c r="E19" s="288"/>
      <c r="F19" s="289"/>
      <c r="G19" s="49"/>
      <c r="H19" s="47">
        <v>100</v>
      </c>
      <c r="I19" s="48" t="s">
        <v>231</v>
      </c>
      <c r="J19" s="287" t="s">
        <v>232</v>
      </c>
      <c r="K19" s="288"/>
      <c r="L19" s="289"/>
    </row>
    <row r="20" spans="1:12" ht="18">
      <c r="B20" s="47">
        <v>80</v>
      </c>
      <c r="C20" s="50" t="s">
        <v>162</v>
      </c>
      <c r="D20" s="270" t="s">
        <v>233</v>
      </c>
      <c r="E20" s="271"/>
      <c r="F20" s="272"/>
      <c r="G20" s="49"/>
      <c r="H20" s="47">
        <v>80</v>
      </c>
      <c r="I20" s="50" t="s">
        <v>234</v>
      </c>
      <c r="J20" s="270" t="s">
        <v>235</v>
      </c>
      <c r="K20" s="271"/>
      <c r="L20" s="272"/>
    </row>
    <row r="21" spans="1:12" ht="18">
      <c r="B21" s="47">
        <v>60</v>
      </c>
      <c r="C21" s="51" t="s">
        <v>157</v>
      </c>
      <c r="D21" s="270" t="s">
        <v>236</v>
      </c>
      <c r="E21" s="271"/>
      <c r="F21" s="272"/>
      <c r="G21" s="49"/>
      <c r="H21" s="47">
        <v>60</v>
      </c>
      <c r="I21" s="51" t="s">
        <v>237</v>
      </c>
      <c r="J21" s="270" t="s">
        <v>238</v>
      </c>
      <c r="K21" s="271"/>
      <c r="L21" s="272"/>
    </row>
    <row r="22" spans="1:12" ht="18">
      <c r="B22" s="47">
        <v>40</v>
      </c>
      <c r="C22" s="52" t="s">
        <v>151</v>
      </c>
      <c r="D22" s="270" t="s">
        <v>239</v>
      </c>
      <c r="E22" s="271"/>
      <c r="F22" s="272"/>
      <c r="G22" s="49"/>
      <c r="H22" s="47">
        <v>40</v>
      </c>
      <c r="I22" s="52" t="s">
        <v>240</v>
      </c>
      <c r="J22" s="270" t="s">
        <v>241</v>
      </c>
      <c r="K22" s="271"/>
      <c r="L22" s="272"/>
    </row>
    <row r="23" spans="1:12" ht="18.600000000000001" thickBot="1">
      <c r="B23" s="53">
        <v>20</v>
      </c>
      <c r="C23" s="54" t="s">
        <v>145</v>
      </c>
      <c r="D23" s="273" t="s">
        <v>242</v>
      </c>
      <c r="E23" s="274"/>
      <c r="F23" s="275"/>
      <c r="G23" s="49"/>
      <c r="H23" s="53">
        <v>20</v>
      </c>
      <c r="I23" s="54" t="s">
        <v>243</v>
      </c>
      <c r="J23" s="273" t="s">
        <v>244</v>
      </c>
      <c r="K23" s="274"/>
      <c r="L23" s="275"/>
    </row>
    <row r="24" spans="1:12">
      <c r="B24" s="45" t="s">
        <v>245</v>
      </c>
      <c r="C24" s="45"/>
      <c r="D24" s="45"/>
      <c r="E24" s="45"/>
      <c r="F24" s="45"/>
      <c r="G24" s="45"/>
      <c r="H24" s="45" t="s">
        <v>245</v>
      </c>
      <c r="I24" s="45"/>
      <c r="J24" s="45"/>
      <c r="K24" s="45"/>
      <c r="L24" s="45"/>
    </row>
    <row r="27" spans="1:12" ht="28.9">
      <c r="A27" s="43" t="s">
        <v>225</v>
      </c>
      <c r="B27" s="44">
        <v>2</v>
      </c>
      <c r="C27" s="276" t="s">
        <v>141</v>
      </c>
      <c r="D27" s="277"/>
      <c r="E27" s="277"/>
      <c r="F27" s="277"/>
      <c r="G27" s="277"/>
      <c r="H27" s="277"/>
      <c r="I27" s="277"/>
      <c r="J27" s="277"/>
      <c r="K27" s="277"/>
      <c r="L27" s="277"/>
    </row>
    <row r="28" spans="1:12">
      <c r="B28" s="45"/>
      <c r="C28" s="45"/>
      <c r="D28" s="45"/>
      <c r="E28" s="45"/>
      <c r="F28" s="45"/>
      <c r="G28" s="45"/>
      <c r="H28" s="45"/>
      <c r="I28" s="45"/>
      <c r="J28" s="45"/>
      <c r="K28" s="55"/>
      <c r="L28" s="55"/>
    </row>
    <row r="29" spans="1:12" ht="18">
      <c r="B29" s="278" t="s">
        <v>246</v>
      </c>
      <c r="C29" s="279"/>
      <c r="D29" s="279"/>
      <c r="E29" s="279"/>
      <c r="F29" s="279"/>
      <c r="G29" s="279"/>
      <c r="H29" s="279"/>
      <c r="I29" s="279"/>
      <c r="J29" s="279"/>
      <c r="K29" s="280"/>
      <c r="L29" s="55"/>
    </row>
    <row r="30" spans="1:12" ht="17.45">
      <c r="B30" s="281" t="s">
        <v>247</v>
      </c>
      <c r="C30" s="281"/>
      <c r="D30" s="281" t="s">
        <v>248</v>
      </c>
      <c r="E30" s="281"/>
      <c r="F30" s="281" t="s">
        <v>72</v>
      </c>
      <c r="G30" s="281"/>
      <c r="H30" s="281"/>
      <c r="I30" s="281"/>
      <c r="J30" s="281"/>
      <c r="K30" s="281"/>
    </row>
    <row r="31" spans="1:12" ht="18">
      <c r="B31" s="56">
        <v>100</v>
      </c>
      <c r="C31" s="57" t="s">
        <v>173</v>
      </c>
      <c r="D31" s="267" t="s">
        <v>249</v>
      </c>
      <c r="E31" s="267"/>
      <c r="F31" s="267" t="s">
        <v>184</v>
      </c>
      <c r="G31" s="267"/>
      <c r="H31" s="267"/>
      <c r="I31" s="267"/>
      <c r="J31" s="267"/>
      <c r="K31" s="267"/>
    </row>
    <row r="32" spans="1:12" ht="18">
      <c r="B32" s="56">
        <v>80</v>
      </c>
      <c r="C32" s="58" t="s">
        <v>167</v>
      </c>
      <c r="D32" s="267" t="s">
        <v>250</v>
      </c>
      <c r="E32" s="267"/>
      <c r="F32" s="267" t="s">
        <v>251</v>
      </c>
      <c r="G32" s="267"/>
      <c r="H32" s="267"/>
      <c r="I32" s="267"/>
      <c r="J32" s="267"/>
      <c r="K32" s="267"/>
    </row>
    <row r="33" spans="1:26" ht="18">
      <c r="B33" s="56">
        <v>60</v>
      </c>
      <c r="C33" s="59" t="s">
        <v>161</v>
      </c>
      <c r="D33" s="267" t="s">
        <v>252</v>
      </c>
      <c r="E33" s="267"/>
      <c r="F33" s="267" t="s">
        <v>253</v>
      </c>
      <c r="G33" s="267"/>
      <c r="H33" s="267"/>
      <c r="I33" s="267"/>
      <c r="J33" s="267"/>
      <c r="K33" s="267"/>
    </row>
    <row r="34" spans="1:26" ht="18">
      <c r="B34" s="56">
        <v>40</v>
      </c>
      <c r="C34" s="60" t="s">
        <v>155</v>
      </c>
      <c r="D34" s="267" t="s">
        <v>254</v>
      </c>
      <c r="E34" s="267"/>
      <c r="F34" s="267" t="s">
        <v>255</v>
      </c>
      <c r="G34" s="267"/>
      <c r="H34" s="267"/>
      <c r="I34" s="267"/>
      <c r="J34" s="267"/>
      <c r="K34" s="267"/>
    </row>
    <row r="35" spans="1:26" ht="18">
      <c r="B35" s="56">
        <v>20</v>
      </c>
      <c r="C35" s="61" t="s">
        <v>150</v>
      </c>
      <c r="D35" s="267" t="s">
        <v>256</v>
      </c>
      <c r="E35" s="267"/>
      <c r="F35" s="267" t="s">
        <v>178</v>
      </c>
      <c r="G35" s="267"/>
      <c r="H35" s="267"/>
      <c r="I35" s="267"/>
      <c r="J35" s="267"/>
      <c r="K35" s="267"/>
    </row>
    <row r="38" spans="1:26" ht="28.9">
      <c r="A38" s="43" t="s">
        <v>225</v>
      </c>
      <c r="B38" s="44"/>
      <c r="C38" s="268" t="s">
        <v>257</v>
      </c>
      <c r="D38" s="269"/>
      <c r="E38" s="269"/>
      <c r="F38" s="269"/>
      <c r="G38" s="269"/>
      <c r="H38" s="269"/>
      <c r="I38" s="269"/>
      <c r="J38" s="269"/>
      <c r="K38" s="269"/>
      <c r="L38" s="269"/>
      <c r="X38" s="5"/>
      <c r="Y38" s="62"/>
    </row>
    <row r="39" spans="1:26">
      <c r="X39" s="5"/>
      <c r="Y39" s="62"/>
    </row>
    <row r="40" spans="1:26" ht="151.15" thickBot="1">
      <c r="B40" s="63" t="s">
        <v>258</v>
      </c>
      <c r="C40" s="64" t="s">
        <v>259</v>
      </c>
      <c r="D40" s="64" t="s">
        <v>260</v>
      </c>
      <c r="E40" s="63" t="s">
        <v>261</v>
      </c>
      <c r="F40" s="63" t="s">
        <v>262</v>
      </c>
      <c r="G40" s="63" t="s">
        <v>263</v>
      </c>
      <c r="H40" s="63" t="s">
        <v>264</v>
      </c>
      <c r="I40" s="63" t="s">
        <v>265</v>
      </c>
      <c r="J40" s="63" t="s">
        <v>266</v>
      </c>
      <c r="K40" s="63" t="s">
        <v>267</v>
      </c>
      <c r="L40" s="63" t="s">
        <v>268</v>
      </c>
      <c r="M40" s="63" t="s">
        <v>269</v>
      </c>
      <c r="N40" s="63" t="s">
        <v>270</v>
      </c>
      <c r="O40" s="63" t="s">
        <v>271</v>
      </c>
      <c r="P40" s="63" t="s">
        <v>272</v>
      </c>
      <c r="Q40" s="63" t="s">
        <v>273</v>
      </c>
      <c r="R40" s="63" t="s">
        <v>274</v>
      </c>
      <c r="S40" s="63" t="s">
        <v>275</v>
      </c>
      <c r="T40" s="63" t="s">
        <v>276</v>
      </c>
      <c r="U40" s="63" t="s">
        <v>277</v>
      </c>
      <c r="V40" s="63" t="s">
        <v>278</v>
      </c>
      <c r="W40" s="63" t="s">
        <v>279</v>
      </c>
      <c r="X40" s="65" t="s">
        <v>280</v>
      </c>
      <c r="Y40" s="66" t="s">
        <v>281</v>
      </c>
      <c r="Z40" s="66" t="s">
        <v>281</v>
      </c>
    </row>
    <row r="41" spans="1:26" ht="15">
      <c r="B41" s="67"/>
      <c r="C41" s="68"/>
      <c r="D41" s="68"/>
      <c r="E41" s="67"/>
      <c r="F41" s="67"/>
      <c r="G41" s="67"/>
      <c r="H41" s="67"/>
      <c r="I41" s="67"/>
      <c r="J41" s="67"/>
      <c r="K41" s="67"/>
      <c r="L41" s="67"/>
      <c r="M41" s="67"/>
      <c r="N41" s="67"/>
      <c r="O41" s="67"/>
      <c r="P41" s="67"/>
      <c r="Q41" s="67"/>
      <c r="R41" s="67"/>
      <c r="S41" s="67"/>
      <c r="T41" s="67"/>
      <c r="U41" s="67"/>
      <c r="V41" s="67"/>
      <c r="W41" s="67"/>
      <c r="X41" s="69">
        <f>COUNTIF(E41:W41,"SI")</f>
        <v>0</v>
      </c>
      <c r="Y41" s="70" t="str">
        <f>IF(OR(T41="SI",X41&gt;11),"100",IF(X41&gt;5,"80",IF(X41&gt;0,"60","")))</f>
        <v/>
      </c>
      <c r="Z41" s="71" t="str">
        <f>IF(OR(T41="SI",X41&gt;11),"CATASTRÓFICO",IF(X41&gt;5,"MAYOR",IF(X41&gt;0,"MODERADO","")))</f>
        <v/>
      </c>
    </row>
    <row r="45" spans="1:26" ht="23.45">
      <c r="A45" s="262" t="s">
        <v>282</v>
      </c>
      <c r="B45" s="262"/>
      <c r="C45" s="262"/>
      <c r="D45" s="262"/>
      <c r="E45" s="262"/>
      <c r="F45" s="262"/>
      <c r="G45" s="262"/>
      <c r="H45" s="262"/>
      <c r="I45" s="262"/>
      <c r="J45" s="262"/>
    </row>
    <row r="46" spans="1:26">
      <c r="C46" s="21"/>
      <c r="D46" s="5"/>
      <c r="E46" s="5"/>
      <c r="F46" s="5"/>
      <c r="G46" s="5"/>
      <c r="H46" s="5"/>
    </row>
    <row r="47" spans="1:26" ht="15.6">
      <c r="B47" s="254" t="s">
        <v>226</v>
      </c>
      <c r="C47" s="84" t="s">
        <v>168</v>
      </c>
      <c r="D47" s="87"/>
      <c r="E47" s="98"/>
      <c r="F47" s="88"/>
      <c r="G47" s="98"/>
      <c r="H47" s="89"/>
      <c r="J47" s="265" t="s">
        <v>283</v>
      </c>
    </row>
    <row r="48" spans="1:26" ht="15.6">
      <c r="B48" s="254"/>
      <c r="C48" s="85">
        <v>1</v>
      </c>
      <c r="D48" s="90"/>
      <c r="E48" s="99"/>
      <c r="F48" s="83"/>
      <c r="G48" s="99"/>
      <c r="H48" s="91"/>
      <c r="J48" s="266"/>
    </row>
    <row r="49" spans="2:10" ht="15.6">
      <c r="B49" s="254"/>
      <c r="C49" s="84" t="s">
        <v>162</v>
      </c>
      <c r="D49" s="104"/>
      <c r="E49" s="105"/>
      <c r="F49" s="88"/>
      <c r="G49" s="98"/>
      <c r="H49" s="89"/>
      <c r="J49" s="255" t="s">
        <v>171</v>
      </c>
    </row>
    <row r="50" spans="2:10" ht="15.6">
      <c r="B50" s="254"/>
      <c r="C50" s="85">
        <v>0.8</v>
      </c>
      <c r="D50" s="106"/>
      <c r="E50" s="107"/>
      <c r="F50" s="96"/>
      <c r="G50" s="103"/>
      <c r="H50" s="97"/>
      <c r="J50" s="256"/>
    </row>
    <row r="51" spans="2:10" ht="15.6">
      <c r="B51" s="254"/>
      <c r="C51" s="84" t="s">
        <v>157</v>
      </c>
      <c r="D51" s="92"/>
      <c r="E51" s="100"/>
      <c r="F51" s="82"/>
      <c r="G51" s="99"/>
      <c r="H51" s="91"/>
      <c r="J51" s="257" t="s">
        <v>165</v>
      </c>
    </row>
    <row r="52" spans="2:10" ht="15.6">
      <c r="B52" s="254"/>
      <c r="C52" s="85">
        <v>0.6</v>
      </c>
      <c r="D52" s="92"/>
      <c r="E52" s="100"/>
      <c r="F52" s="82"/>
      <c r="G52" s="99"/>
      <c r="H52" s="91"/>
      <c r="J52" s="258"/>
    </row>
    <row r="53" spans="2:10" ht="15.6">
      <c r="B53" s="254"/>
      <c r="C53" s="84" t="s">
        <v>151</v>
      </c>
      <c r="D53" s="108"/>
      <c r="E53" s="105"/>
      <c r="F53" s="109"/>
      <c r="G53" s="98"/>
      <c r="H53" s="89"/>
      <c r="J53" s="259" t="s">
        <v>158</v>
      </c>
    </row>
    <row r="54" spans="2:10" ht="15.6">
      <c r="B54" s="254"/>
      <c r="C54" s="85">
        <v>0.4</v>
      </c>
      <c r="D54" s="94"/>
      <c r="E54" s="107"/>
      <c r="F54" s="95"/>
      <c r="G54" s="103"/>
      <c r="H54" s="97"/>
      <c r="J54" s="260"/>
    </row>
    <row r="55" spans="2:10" ht="15.6">
      <c r="B55" s="254"/>
      <c r="C55" s="86" t="s">
        <v>145</v>
      </c>
      <c r="D55" s="93"/>
      <c r="E55" s="101"/>
      <c r="F55" s="82"/>
      <c r="G55" s="99"/>
      <c r="H55" s="91"/>
      <c r="J55" s="263" t="s">
        <v>148</v>
      </c>
    </row>
    <row r="56" spans="2:10" ht="15.6">
      <c r="B56" s="254"/>
      <c r="C56" s="85">
        <v>0.2</v>
      </c>
      <c r="D56" s="94"/>
      <c r="E56" s="102"/>
      <c r="F56" s="95"/>
      <c r="G56" s="103"/>
      <c r="H56" s="97"/>
      <c r="J56" s="264"/>
    </row>
    <row r="57" spans="2:10" ht="17.45">
      <c r="D57" s="75" t="s">
        <v>150</v>
      </c>
      <c r="E57" s="79" t="s">
        <v>155</v>
      </c>
      <c r="F57" s="79" t="s">
        <v>161</v>
      </c>
      <c r="G57" s="81" t="s">
        <v>167</v>
      </c>
      <c r="H57" s="76" t="s">
        <v>173</v>
      </c>
    </row>
    <row r="58" spans="2:10">
      <c r="D58" s="77">
        <v>0.2</v>
      </c>
      <c r="E58" s="80">
        <v>0.4</v>
      </c>
      <c r="F58" s="80">
        <v>0.6</v>
      </c>
      <c r="G58" s="80">
        <v>0.8</v>
      </c>
      <c r="H58" s="78">
        <v>1</v>
      </c>
    </row>
    <row r="59" spans="2:10" ht="23.45">
      <c r="D59" s="261" t="s">
        <v>141</v>
      </c>
      <c r="E59" s="261"/>
      <c r="F59" s="261"/>
      <c r="G59" s="261"/>
      <c r="H59" s="261"/>
    </row>
    <row r="63" spans="2:10">
      <c r="D63" s="252" t="s">
        <v>284</v>
      </c>
      <c r="E63" s="252"/>
      <c r="F63" s="252"/>
    </row>
    <row r="64" spans="2:10">
      <c r="D64" s="111" t="s">
        <v>285</v>
      </c>
      <c r="E64" s="111" t="s">
        <v>286</v>
      </c>
      <c r="F64" s="111" t="s">
        <v>287</v>
      </c>
    </row>
    <row r="65" spans="4:6" ht="86.45">
      <c r="D65" s="110" t="s">
        <v>288</v>
      </c>
      <c r="E65" s="72" t="s">
        <v>289</v>
      </c>
      <c r="F65" s="72" t="s">
        <v>290</v>
      </c>
    </row>
    <row r="66" spans="4:6" ht="57.6">
      <c r="D66" s="110" t="s">
        <v>291</v>
      </c>
      <c r="E66" s="72" t="s">
        <v>292</v>
      </c>
      <c r="F66" s="110" t="s">
        <v>293</v>
      </c>
    </row>
    <row r="67" spans="4:6" ht="57.6">
      <c r="D67" s="110" t="s">
        <v>294</v>
      </c>
      <c r="E67" s="110" t="s">
        <v>295</v>
      </c>
      <c r="F67" s="110" t="s">
        <v>296</v>
      </c>
    </row>
    <row r="69" spans="4:6" ht="30" customHeight="1">
      <c r="D69" s="73" t="s">
        <v>297</v>
      </c>
      <c r="E69" s="253" t="s">
        <v>298</v>
      </c>
      <c r="F69" s="253"/>
    </row>
    <row r="70" spans="4:6" ht="30" customHeight="1">
      <c r="D70" s="73" t="s">
        <v>299</v>
      </c>
      <c r="E70" s="253" t="s">
        <v>300</v>
      </c>
      <c r="F70" s="253"/>
    </row>
    <row r="73" spans="4:6">
      <c r="E73" s="112" t="s">
        <v>283</v>
      </c>
      <c r="F73" s="112" t="s">
        <v>301</v>
      </c>
    </row>
    <row r="74" spans="4:6" ht="28.9">
      <c r="E74" s="113" t="s">
        <v>302</v>
      </c>
      <c r="F74" s="114" t="s">
        <v>303</v>
      </c>
    </row>
    <row r="75" spans="4:6" ht="28.9">
      <c r="E75" s="115" t="s">
        <v>304</v>
      </c>
      <c r="F75" s="114" t="s">
        <v>305</v>
      </c>
    </row>
    <row r="76" spans="4:6" ht="28.9">
      <c r="E76" s="116" t="s">
        <v>162</v>
      </c>
      <c r="F76" s="114" t="s">
        <v>305</v>
      </c>
    </row>
    <row r="77" spans="4:6" ht="28.9">
      <c r="E77" s="117" t="s">
        <v>306</v>
      </c>
      <c r="F77" s="114" t="s">
        <v>305</v>
      </c>
    </row>
  </sheetData>
  <mergeCells count="45">
    <mergeCell ref="B11:L12"/>
    <mergeCell ref="B13:L13"/>
    <mergeCell ref="C15:L15"/>
    <mergeCell ref="C16:L16"/>
    <mergeCell ref="B17:F17"/>
    <mergeCell ref="H17:L17"/>
    <mergeCell ref="C18:F18"/>
    <mergeCell ref="I18:L18"/>
    <mergeCell ref="D19:F19"/>
    <mergeCell ref="J19:L19"/>
    <mergeCell ref="D20:F20"/>
    <mergeCell ref="J20:L20"/>
    <mergeCell ref="D31:E31"/>
    <mergeCell ref="F31:K31"/>
    <mergeCell ref="D21:F21"/>
    <mergeCell ref="J21:L21"/>
    <mergeCell ref="D22:F22"/>
    <mergeCell ref="J22:L22"/>
    <mergeCell ref="D23:F23"/>
    <mergeCell ref="J23:L23"/>
    <mergeCell ref="C27:L27"/>
    <mergeCell ref="B29:K29"/>
    <mergeCell ref="B30:C30"/>
    <mergeCell ref="D30:E30"/>
    <mergeCell ref="F30:K30"/>
    <mergeCell ref="D32:E32"/>
    <mergeCell ref="F32:K32"/>
    <mergeCell ref="D33:E33"/>
    <mergeCell ref="F33:K33"/>
    <mergeCell ref="D34:E34"/>
    <mergeCell ref="F34:K34"/>
    <mergeCell ref="A45:J45"/>
    <mergeCell ref="J55:J56"/>
    <mergeCell ref="J47:J48"/>
    <mergeCell ref="D35:E35"/>
    <mergeCell ref="F35:K35"/>
    <mergeCell ref="C38:L38"/>
    <mergeCell ref="D63:F63"/>
    <mergeCell ref="E69:F69"/>
    <mergeCell ref="E70:F70"/>
    <mergeCell ref="B47:B56"/>
    <mergeCell ref="J49:J50"/>
    <mergeCell ref="J51:J52"/>
    <mergeCell ref="J53:J54"/>
    <mergeCell ref="D59:H59"/>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Props1.xml><?xml version="1.0" encoding="utf-8"?>
<ds:datastoreItem xmlns:ds="http://schemas.openxmlformats.org/officeDocument/2006/customXml" ds:itemID="{9AC7719A-3565-495F-B9D3-C71218200036}"/>
</file>

<file path=customXml/itemProps2.xml><?xml version="1.0" encoding="utf-8"?>
<ds:datastoreItem xmlns:ds="http://schemas.openxmlformats.org/officeDocument/2006/customXml" ds:itemID="{8F4B51BE-A95C-4882-99ED-5A507A0A03D1}"/>
</file>

<file path=customXml/itemProps3.xml><?xml version="1.0" encoding="utf-8"?>
<ds:datastoreItem xmlns:ds="http://schemas.openxmlformats.org/officeDocument/2006/customXml" ds:itemID="{A168E1FF-41B3-49C0-81B2-2BD906D802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Paola Andrea Arias Cabrera</cp:lastModifiedBy>
  <cp:revision/>
  <dcterms:created xsi:type="dcterms:W3CDTF">2021-05-10T15:52:34Z</dcterms:created>
  <dcterms:modified xsi:type="dcterms:W3CDTF">2026-05-30T01:22:09Z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