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50" documentId="13_ncr:1_{DFB96AB2-7000-40F4-94D4-65AC5CD6106A}" xr6:coauthVersionLast="47" xr6:coauthVersionMax="47" xr10:uidLastSave="{399EAA77-4B28-4FC2-B5AF-DBEAA7216101}"/>
  <bookViews>
    <workbookView xWindow="-108" yWindow="-108" windowWidth="23256" windowHeight="12456" tabRatio="789" firstSheet="1" activeTab="1" xr2:uid="{00000000-000D-0000-FFFF-FFFF00000000}"/>
  </bookViews>
  <sheets>
    <sheet name="CONTROL DE CAMBIOS" sheetId="11" r:id="rId1"/>
    <sheet name="Riesgos Gestión #1" sheetId="10" r:id="rId2"/>
    <sheet name="Datos" sheetId="5" r:id="rId3"/>
    <sheet name="Instructivo" sheetId="4" r:id="rId4"/>
  </sheets>
  <definedNames>
    <definedName name="_xlnm.Print_Area" localSheetId="1">'Riesgos Gestión #1'!$A$1:$BB$24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2" i="10" l="1"/>
  <c r="AF18" i="10" l="1"/>
  <c r="AF17" i="10"/>
  <c r="AF19" i="10"/>
  <c r="AF21" i="10"/>
  <c r="AF20" i="10"/>
  <c r="AA22" i="10"/>
  <c r="X22" i="10"/>
  <c r="AA21" i="10"/>
  <c r="X21" i="10"/>
  <c r="AA20" i="10"/>
  <c r="X20" i="10"/>
  <c r="AA19" i="10"/>
  <c r="X19" i="10"/>
  <c r="AA18" i="10"/>
  <c r="X18" i="10"/>
  <c r="AA17" i="10"/>
  <c r="X17" i="10"/>
  <c r="K17" i="10"/>
  <c r="L17" i="10" s="1"/>
  <c r="H17" i="10"/>
  <c r="I17" i="10" s="1"/>
  <c r="AI17" i="10" l="1"/>
  <c r="AG18" i="10" s="1"/>
  <c r="M17" i="10"/>
  <c r="AK17" i="10" s="1"/>
  <c r="N17" i="10"/>
  <c r="O17" i="10" s="1"/>
  <c r="AG17" i="10"/>
  <c r="AH17" i="10" s="1"/>
  <c r="AJ17" i="10" l="1"/>
  <c r="AL17" i="10" s="1"/>
  <c r="AM17" i="10" s="1"/>
  <c r="AK18" i="10"/>
  <c r="AI18" i="10"/>
  <c r="AG19" i="10" s="1"/>
  <c r="AI19" i="10" s="1"/>
  <c r="AG20" i="10" s="1"/>
  <c r="AH18" i="10"/>
  <c r="AH19" i="10" l="1"/>
  <c r="AI20" i="10"/>
  <c r="AG21" i="10" s="1"/>
  <c r="AH20" i="10"/>
  <c r="AJ18" i="10"/>
  <c r="AL18" i="10" s="1"/>
  <c r="AM18" i="10" s="1"/>
  <c r="AK19" i="10"/>
  <c r="AI21" i="10" l="1"/>
  <c r="AG22" i="10" s="1"/>
  <c r="AH21" i="10"/>
  <c r="AJ19" i="10"/>
  <c r="AL19" i="10" s="1"/>
  <c r="AM19" i="10" s="1"/>
  <c r="AK20" i="10"/>
  <c r="AI22" i="10" l="1"/>
  <c r="AH22" i="10"/>
  <c r="AJ20" i="10"/>
  <c r="AL20" i="10" s="1"/>
  <c r="AM20" i="10" s="1"/>
  <c r="AK21" i="10"/>
  <c r="AJ21" i="10" l="1"/>
  <c r="AL21" i="10" s="1"/>
  <c r="AM21" i="10" s="1"/>
  <c r="AK22" i="10"/>
  <c r="AJ22" i="10" l="1"/>
  <c r="AL22" i="10" s="1"/>
  <c r="AM22" i="10" s="1"/>
  <c r="X41" i="4"/>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0000000-0006-0000-0000-000001000000}">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<sst xmlns="http://schemas.openxmlformats.org/spreadsheetml/2006/main" count="426" uniqueCount="318">
  <si>
    <t>CONTROL DE CAMBIOS</t>
  </si>
  <si>
    <t>A continuación se presentan los cambios realizados de los riesgos en el p roceso</t>
  </si>
  <si>
    <t xml:space="preserve">FECHA </t>
  </si>
  <si>
    <t>CAMBIO REALIZADO</t>
  </si>
  <si>
    <r>
      <rPr>
        <b/>
        <sz val="11"/>
        <rFont val="Calibri"/>
        <family val="2"/>
        <scheme val="minor"/>
      </rPr>
      <t>Riesgo #1:</t>
    </r>
    <r>
      <rPr>
        <sz val="11"/>
        <rFont val="Calibri"/>
        <family val="2"/>
        <scheme val="minor"/>
      </rPr>
      <t xml:space="preserve"> Se modifica la fecha de implementación de la acción de fortalecimiento, quedando en 31/10/2026</t>
    </r>
  </si>
  <si>
    <t>Se podrán incluir más filas de acuerdo a la cambios realizados</t>
  </si>
  <si>
    <t xml:space="preserve">DIRECCIONAMIENTO ESTRATÉGICO </t>
  </si>
  <si>
    <t>CÓDIGO</t>
  </si>
  <si>
    <t>E-DES-FT-015</t>
  </si>
  <si>
    <t>VERSIÓN</t>
  </si>
  <si>
    <t>11</t>
  </si>
  <si>
    <t>MAPA DE RIESGOS DE GESTIÓN Y RIESGOS FISCALES</t>
  </si>
  <si>
    <t>PÁGINA</t>
  </si>
  <si>
    <t>1 DE 1</t>
  </si>
  <si>
    <t>VIGENTE DESDE</t>
  </si>
  <si>
    <t>Proceso</t>
  </si>
  <si>
    <t>GESTION DE ADECUACIÓN Y MANTENIMIENTO DE BIENES</t>
  </si>
  <si>
    <t>Objetivo del Proceso</t>
  </si>
  <si>
    <t>Garantizar las condiciones mínimas de calidad y habitabilidad de nuestros Niños, Niñas, Adolescentes y Jóvenes (NNAJ) y de todos los procesos del Instituto a través del mantenimiento físico preventivo y correctivo de bienes muebles e inmuebles que componen la infraestructura del IDIPRON, con el fin de fortalecer la gestión administrativa, de comunicaciones e infraestructura de conformidad con los lineamientos legales establecidos.</t>
  </si>
  <si>
    <t>Alcance</t>
  </si>
  <si>
    <t xml:space="preserve">El proceso inicia con el cronograma de las actividades a realizar y la contratación de los servicios requeridos, los cuales son administrados y puestos a disposición de los diferentes procesos definidos por el IDIPRON para el cumplimiento de su misión, así mismo se realizan periódicamente acciones preventivas o de mantenimiento a los Bienes muebles e inmuebles, equipos y maquinaria, como a la infraestructura física y termina con la retroalimentación en la calidad de los servicios prestados. </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</si>
  <si>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</si>
  <si>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</si>
  <si>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</si>
  <si>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</si>
  <si>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</si>
  <si>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</si>
  <si>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</si>
  <si>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</si>
  <si>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</si>
  <si>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</si>
  <si>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</si>
  <si>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</si>
  <si>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</si>
  <si>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</si>
  <si>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</si>
  <si>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</si>
  <si>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</si>
  <si>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</si>
  <si>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</si>
  <si>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</si>
  <si>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</si>
  <si>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</si>
  <si>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</si>
  <si>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</si>
  <si>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</si>
  <si>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</si>
  <si>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</si>
  <si>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</si>
  <si>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</si>
  <si>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</si>
  <si>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</si>
  <si>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</si>
  <si>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</si>
  <si>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</si>
  <si>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</si>
  <si>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</si>
  <si>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</si>
  <si>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</si>
  <si>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</si>
  <si>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</si>
  <si>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</si>
  <si>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</si>
  <si>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</si>
  <si>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</si>
  <si>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</si>
  <si>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</si>
  <si>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</si>
  <si>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</si>
  <si>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</si>
  <si>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</si>
  <si>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</si>
  <si>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Quejas y denuncias</t>
  </si>
  <si>
    <t>Incumplimiento de las condiciones mínimas de calidad y habitabilidad de los bienes muebles e inmuebles del Instituto</t>
  </si>
  <si>
    <t>Posibilidad de afectación reputacional por quejas o denuncias debido a incumplimiento de las condiciones mínimas de calidad y/o habitabilidad de la infraestructura física del Instituto o que se encuentran bajo su administración</t>
  </si>
  <si>
    <t>El riesgo afecta la imagen de la entidad con algunos usuarios de relevancia frente al logro de los objetivos.</t>
  </si>
  <si>
    <t>El/la líder del proceso de Gestión de Adecuación y Mantenimiento de Bienes</t>
  </si>
  <si>
    <t xml:space="preserve">Anualmente </t>
  </si>
  <si>
    <t>Verificar las necesidades de las unidades y sedes administrativas a intervenir</t>
  </si>
  <si>
    <t>Verificando que se dé prioridad a las necesidades identificadas en los  diagnósticos generales de las unidades y sedes administrativas por parte de los profesionales del proceso que realizan los diagnósticos de las UPIS y sedes, para proyectar el plan de mantenimiento anual</t>
  </si>
  <si>
    <t>El/a líder de procesoal determinar necesidades no identificadas por los/as profesionales del proceso asignados a la elaboración del diagnóstico, e incorpora una nueva necesidad en el plan de mantenimiento anual</t>
  </si>
  <si>
    <t>Plan de mantenimiento formulado</t>
  </si>
  <si>
    <t>Preventivo</t>
  </si>
  <si>
    <t>Manual</t>
  </si>
  <si>
    <t>Documentado</t>
  </si>
  <si>
    <t>Procedimientos Mantenimiento Bienes Inmuebles A-MBI-PR- 001 y Procedimiento Mantenimiento de Equipos A-MBI-PR-002</t>
  </si>
  <si>
    <t>Continua</t>
  </si>
  <si>
    <t>Con registro</t>
  </si>
  <si>
    <t>REDUCIR EL RIESGO</t>
  </si>
  <si>
    <t>Revisar los documentos del proceso a fin de incluir en ellos, el control 5 asociado a las PQRS</t>
  </si>
  <si>
    <t>Líder del proceso de Gestión de Adecuación y Mantenimiento de Bienes</t>
  </si>
  <si>
    <t xml:space="preserve"> 31/10/2026</t>
  </si>
  <si>
    <t>El Gerente de Recursos Físicos en conjunto con el equipo de Gestión de Adecuación y Mantenimiento de Bienes se reunen para realizar el seguimiento del plan anual de mantenimiento en su formulación, ejecución y avance, para dar cumplimiento en la vigencia 2026 priorizando las intervenciones a realizar para dar cumplimiento.</t>
  </si>
  <si>
    <t>Se revisaron los documentos del proceso, con el fin de actualizarlos e incluir en los procedimientos y en el manual los controles definidos para mitigar los riesgos. ("Manual - Procesos de Apoyo – Gestión de Adecuación y Mantenimiento de Bienes de “001 CUIDADO Y MANTENIMIENTO DE LA INFRAESTRUCTURA A-GAMB-MA-001")</t>
  </si>
  <si>
    <t>No se materializó el riesgo</t>
  </si>
  <si>
    <t>N/A</t>
  </si>
  <si>
    <t>De acuerdo a la envidencia cargada, se observa lo requerido en el control, el plan anual de mantenimiento por cada unidad de proteccion y l,os costo asociados para su intertvención.  
&amp;</t>
  </si>
  <si>
    <t>Se evidencia la ejecución del control con el aporte del plan de mantenimiento anual de las UPIS, en el cual se identifican las actividades a realizar durante la vigencia, sin embargo no se evidencian estas mismas para las Sedes, adicionalmente se recomienda desde la Oficina de Contril Interno diligenciar en el archivo del plan de mantenimiento anual el seguimientro trimestral que se muestra en dicha matriz.</t>
  </si>
  <si>
    <t>Los/as profesionales del proceso de Gestión de Adecuación y Mantenimiento de Bienes</t>
  </si>
  <si>
    <t>Anualmente</t>
  </si>
  <si>
    <t xml:space="preserve"> Verificar las condiciones de  habitabilidad y el estado de los inmuebles de las sedes y  UPIS</t>
  </si>
  <si>
    <t>Se elabora un diagnóstico general  y un diagnóstico de accesibilidad de las unidades y sedes administrativas, verificando  las condiciones de habitabilidad y el estado de los inmuebles, así como el cumplimiento de la normatividad vigente.</t>
  </si>
  <si>
    <t xml:space="preserve">Se entrega un reporte mediante memorando a la Alta Dirección informando que las condiciones no están dadas para habitabilidad </t>
  </si>
  <si>
    <t xml:space="preserve">Formato Diagnóstico técnico general de bien inmueble A-GAMB-FT-012
Memorando ( Cuando aplique)
</t>
  </si>
  <si>
    <t>001 CUIDADO Y MANTENIMIENTO DE LA INFRAESTRUCTURA A-GAMB-MA-001</t>
  </si>
  <si>
    <t>Los profesionales elaboraron el diagnóstico técnico general de las unidades y sedes administrativas, donde se verificaron las condiciones y cumplimiento de normatividad de cada inmueble.</t>
  </si>
  <si>
    <t>De acuerdo con la evidencia cargada por el proceso, se observan los formatos de Diagnóstico técnico general de bien inmueble A-GAMB-FT-012, de cada uno de las Upis y sedes adminsitrativas.
&amp;</t>
  </si>
  <si>
    <t>Se evidencia la ejecución del control con el aporte de los formatos de DIAGNÓSTICO TÉCNICO GENERAL DEL BIEN INMUEBLE donde se verificaron las condiciones y cumplimiento de normatividad de cada inmueble tanto de las Upis como de las sedes adminsitrativas</t>
  </si>
  <si>
    <t>El/la Gerente de Recursos Físicos y su equipo de trabajo</t>
  </si>
  <si>
    <t>Trimestralmente</t>
  </si>
  <si>
    <t xml:space="preserve">Verificar los avances obtenidos contra la programación realizada dentro del Plan Anual de Mantenimiento </t>
  </si>
  <si>
    <t>Se supervisa la oportuna  ejecución del plan de mantenimiento y el cumplimiento de las acciones programadas verificando los avances obtenidos contra la programación realizada a través de reunión</t>
  </si>
  <si>
    <t>En caso de que se determinen atrasos o incumplimientos en las acciones planeadas se generan acciones de contingencia que permitan avanzar en el cumplimiento del plan.</t>
  </si>
  <si>
    <t>Acta de reunión</t>
  </si>
  <si>
    <t>Detectivo</t>
  </si>
  <si>
    <t xml:space="preserve">MANTENIMIENTO DE BIENES INMUEBLES A-GAMB-PR-001 </t>
  </si>
  <si>
    <t>Se realizó reunión trimestral del proceso de Gestión de Adecuación y Mantenimiento de Bienes del primer trimestre para el seguimiento del Plan de Mantenimiento de la Infraestructura de la vigencia 2026, se verificó el avance del mismo y se prioriza las actividades  para dar cumplimiento.</t>
  </si>
  <si>
    <t>De acuerdo a la evidencia cargada, se observa que el proceso adjunta las actas de  Control de Inspección y Ejecución de Mantenimiento de Bienes e Infraestructura correspondientes a los meses de enero, febrero y marzo. 
&amp;</t>
  </si>
  <si>
    <t>Se evidencia la ejecución del control con el aporte de las actas de reunión que dan cuenta de las actividades ejecutadas frente a lo planteado en el Plan de Mantenimiento de la Infraestructura de la vigencia 2026</t>
  </si>
  <si>
    <t xml:space="preserve">Cuando se presenta un imprevisto que afecte la habitabilidad de un bien inmueble y/o calidad de equipos </t>
  </si>
  <si>
    <t>Verificar el imprevisto y los recursos para su atención en el menor tiempo posible</t>
  </si>
  <si>
    <t>El proceso de Gestión de Adecuación y Mantenimiento de Bienes verifica la situación, realiza diagnóstico, se solicitan los materiales y se realiza la intervención en el menor tiempo posible.</t>
  </si>
  <si>
    <t>Si no se cuenta con los recursos para atender los imprevistos, no atienden de manera inmediata, dejando en el Formato de  Control de Inspección y Ejecución de mantenimiento de Bienes e Infraestructura, la anotación que queda pendiente la atención del imprevisto</t>
  </si>
  <si>
    <t xml:space="preserve">Formato de  Control de Inspección y Ejecución de mantenimiento de Bienes e Infraestructura  A-GAMB-FT-007
</t>
  </si>
  <si>
    <t>Correctivo</t>
  </si>
  <si>
    <t>001 MANTENIMIENTO DE BIENES INMUEBLES A-MBI-PR-001</t>
  </si>
  <si>
    <t xml:space="preserve">Se atendió oportuna y eficazmente la emergencia se hace reparación de tuberia por filtración de agua en moto bombas UPI la 27 atendido el 26/02/2026 
</t>
  </si>
  <si>
    <t xml:space="preserve">Conforme a la evidencia cargada por el proceso, se observa el  Formato de  Control de Inspección y Ejecución de mantenimiento de Bienes e Infraestructura  A-GAMB-FT-007, correspondeinte al mes de febrero.
&amp;
 </t>
  </si>
  <si>
    <t>Se evidencia la ejecución del control con el aporte de  Formato de  Control de Inspección y Ejecución de mantenimiento de Bienes e Infraestructura  A-GAMB-FT-007, en el cual se evidencia que se atendió oportuna y eficazmente la emergencia en el mes de febrero, la cual hace referencia a la reparación de tuberia por filtración de agua en moto bombas de la UPI la 27.</t>
  </si>
  <si>
    <t xml:space="preserve">El/la profesional delegado por la Gerencia de Recursos Físicos </t>
  </si>
  <si>
    <t>En caso de que se reciban PQRS relacionadas con la situación de calidad y/o habitabilidad de la infraestructura física del Instituto</t>
  </si>
  <si>
    <t xml:space="preserve">Verificar los casos asignados de PQRS relacionadas al proceso de Gestión y Adecuación de Mantenimiento de Bienes para dar respuesta oportuna </t>
  </si>
  <si>
    <t xml:space="preserve">Se identifica mediante el correo electrónico de la gerencia de Recursos Físicos, la asignación por parte de Atención al Ciudadano de PQRS relacionada con la infraestructura o inmuebles, se identifica si es posible realizar las intervenciones requeridas y se analiza para dar respuesta a la PQRS asignada </t>
  </si>
  <si>
    <t>En el caso que no se responda la PQRS en los tiempos determinados, se procede a dar respuesta inmediata a la PQRS</t>
  </si>
  <si>
    <t>Respuesta a la PQRS en el aplicativo Bogotá Te Escucha y correo electrónico a Atención al Ciudadano con la respuesta generada</t>
  </si>
  <si>
    <t>Sin documentar</t>
  </si>
  <si>
    <t>No está documentado</t>
  </si>
  <si>
    <t>No se recibieron PQRS relacionadas con la misma situación de calidad y/o habitabilidad de la infraestructura física del Instituto en la misma UPI.</t>
  </si>
  <si>
    <t>No se observa información cargada por el procesa en la carpeta dispuesta para ello, puesto que informan que no fueron recibidos PQRS para su respuesta. 
&amp;</t>
  </si>
  <si>
    <t>No se aporta información para el periodo reportado teniendo en cuenta que no fueron allegadas PQRS relacionadas con la situación de calidad y/o habitabilidad de la infraestructura física del Instituto</t>
  </si>
  <si>
    <t xml:space="preserve">El/la Gerente de Recursos Físicos </t>
  </si>
  <si>
    <t>Verificar que la infraestructura de la entidad se encuentre asegurada contra situaciones inesperadas y ambientales que afecten las condiciones mínimas de habitabilidad</t>
  </si>
  <si>
    <t xml:space="preserve">Se revisa que la entidad cuente con las pólizas todo riesgo sin vencimiento de las fechas de cobertura </t>
  </si>
  <si>
    <t>Se generan alertas mediante correo electrónico sobre las fechas de vencimiento de las pólizas a la Gerencia Administrativa, con el fin de agilizar el trámite de la póliza</t>
  </si>
  <si>
    <t xml:space="preserve">Pólizas vigentes
Correo electrónico (Cuando aplique)
</t>
  </si>
  <si>
    <t>El Gerente de Recursos Físicos verificó que la infraestructura de la entidad se encuentra asegurada contra situaciones inesperadas y ambientales que afecten las condiciones minimas de habitabilidad.</t>
  </si>
  <si>
    <t>De acuerdo a la evidencia cargada, se observa que se  adjunta la póliza todo riesgo daños materiales viegente. 
Para este periodo no se materializa el riesgo. 
El proceso no cuenta con acciones de fortalecimiento. 
&amp;</t>
  </si>
  <si>
    <t>Se evidencia la ejecución del control con el aporte de la poliza todo riesgo daños materiales, vigente hasta el 02 de julio de 2026.
Se observa que el proceso no cuenta con acciones de fortalecimiento asociadas al control evaluado</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</si>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</sst>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0">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FF0000"/>
      <name val="Times New Roman"/>
      <family val="1"/>
    </font>
    <font>
      <sz val="10"/>
      <name val="Times New Roman"/>
      <family val="1"/>
    </font>
    <font>
      <sz val="12"/>
      <color rgb="FF000000"/>
      <name val="Times New Roman"/>
      <family val="1"/>
    </font>
    <font>
      <b/>
      <sz val="16"/>
      <color theme="1"/>
      <name val="Calibri"/>
      <family val="2"/>
      <scheme val="minor"/>
    </font>
    <font>
      <sz val="11"/>
      <name val="Calibri"/>
      <family val="2"/>
      <scheme val="minor"/>
    </font>
    <font>
      <b/>
      <sz val="11"/>
      <name val="Calibri"/>
      <family val="2"/>
      <scheme val="minor"/>
    </font>
    <font>
      <sz val="12"/>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rgb="FF000000"/>
      </bottom>
      <diagonal/>
    </border>
    <border>
      <left style="medium">
        <color indexed="64"/>
      </left>
      <right/>
      <top/>
      <bottom style="thin">
        <color rgb="FF000000"/>
      </bottom>
      <diagonal/>
    </border>
    <border>
      <left style="medium">
        <color indexed="64"/>
      </left>
      <right style="thin">
        <color indexed="64"/>
      </right>
      <top style="thin">
        <color indexed="64"/>
      </top>
      <bottom style="thin">
        <color rgb="FF000000"/>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thin">
        <color rgb="FF000000"/>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40">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7" xfId="0" applyFont="1" applyFill="1" applyBorder="1"/>
    <xf numFmtId="0" fontId="1" fillId="2" borderId="5" xfId="0" applyFont="1" applyFill="1" applyBorder="1" applyAlignment="1">
      <alignment horizontal="center" vertical="center"/>
    </xf>
    <xf numFmtId="0" fontId="2" fillId="0" borderId="19" xfId="0" applyFont="1" applyBorder="1" applyAlignment="1">
      <alignment horizontal="left"/>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9" fontId="2" fillId="4" borderId="6" xfId="0" applyNumberFormat="1" applyFont="1" applyFill="1" applyBorder="1" applyAlignment="1">
      <alignment horizontal="center" vertical="center"/>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50" xfId="0" applyFont="1" applyBorder="1" applyAlignment="1" applyProtection="1">
      <alignment horizontal="center" vertical="center"/>
      <protection locked="0"/>
    </xf>
    <xf numFmtId="0" fontId="28" fillId="0" borderId="50" xfId="0" applyFont="1" applyBorder="1" applyAlignment="1" applyProtection="1">
      <alignment vertical="center" wrapText="1"/>
      <protection hidden="1"/>
    </xf>
    <xf numFmtId="0" fontId="0" fillId="0" borderId="51" xfId="0" applyBorder="1" applyAlignment="1" applyProtection="1">
      <alignment horizontal="center" vertical="center"/>
      <protection hidden="1"/>
    </xf>
    <xf numFmtId="9" fontId="29" fillId="14" borderId="52" xfId="2" applyFont="1" applyFill="1" applyBorder="1" applyAlignment="1" applyProtection="1">
      <alignment horizontal="center" vertical="center"/>
      <protection hidden="1"/>
    </xf>
    <xf numFmtId="0" fontId="29" fillId="14" borderId="52"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3" xfId="0" applyFont="1" applyBorder="1" applyAlignment="1">
      <alignment horizontal="center" vertical="center"/>
    </xf>
    <xf numFmtId="0" fontId="25" fillId="0" borderId="55" xfId="0" applyFont="1" applyBorder="1" applyAlignment="1">
      <alignment horizontal="center" vertical="center"/>
    </xf>
    <xf numFmtId="9" fontId="0" fillId="0" borderId="56" xfId="2" applyFont="1" applyBorder="1" applyAlignment="1">
      <alignment horizontal="center" vertical="center"/>
    </xf>
    <xf numFmtId="9" fontId="0" fillId="0" borderId="57"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3" xfId="0" applyFont="1" applyBorder="1" applyAlignment="1">
      <alignment horizontal="center" vertical="center"/>
    </xf>
    <xf numFmtId="9" fontId="21" fillId="0" borderId="56" xfId="2" applyFont="1" applyFill="1" applyBorder="1" applyAlignment="1">
      <alignment horizontal="center" vertical="center"/>
    </xf>
    <xf numFmtId="0" fontId="21" fillId="0" borderId="40" xfId="0" applyFont="1" applyBorder="1" applyAlignment="1">
      <alignment horizontal="center" vertical="center"/>
    </xf>
    <xf numFmtId="0" fontId="0" fillId="11" borderId="53" xfId="0" applyFill="1" applyBorder="1" applyAlignment="1">
      <alignment horizontal="center" vertical="center"/>
    </xf>
    <xf numFmtId="0" fontId="0" fillId="11" borderId="54" xfId="0" applyFill="1" applyBorder="1" applyAlignment="1">
      <alignment horizontal="center" vertical="center"/>
    </xf>
    <xf numFmtId="0" fontId="0" fillId="10" borderId="55" xfId="0" applyFill="1" applyBorder="1" applyAlignment="1">
      <alignment horizontal="center" vertical="center"/>
    </xf>
    <xf numFmtId="0" fontId="0" fillId="11" borderId="40" xfId="0" applyFill="1" applyBorder="1" applyAlignment="1">
      <alignment horizontal="center" vertical="center"/>
    </xf>
    <xf numFmtId="0" fontId="0" fillId="10" borderId="58" xfId="0" applyFill="1" applyBorder="1" applyAlignment="1">
      <alignment horizontal="center" vertical="center"/>
    </xf>
    <xf numFmtId="0" fontId="0" fillId="3" borderId="40" xfId="0" applyFill="1" applyBorder="1" applyAlignment="1">
      <alignment horizontal="center" vertical="center"/>
    </xf>
    <xf numFmtId="0" fontId="0" fillId="5" borderId="40" xfId="0" applyFill="1" applyBorder="1" applyAlignment="1">
      <alignment horizontal="center" vertical="center"/>
    </xf>
    <xf numFmtId="0" fontId="0" fillId="5" borderId="56"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7"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3" xfId="0" applyFill="1" applyBorder="1" applyAlignment="1">
      <alignment horizontal="center" vertical="center"/>
    </xf>
    <xf numFmtId="0" fontId="0" fillId="3" borderId="5" xfId="0" applyFill="1" applyBorder="1" applyAlignment="1">
      <alignment horizontal="center" vertical="center"/>
    </xf>
    <xf numFmtId="0" fontId="0" fillId="3" borderId="56" xfId="0" applyFill="1" applyBorder="1" applyAlignment="1">
      <alignment horizontal="center" vertical="center"/>
    </xf>
    <xf numFmtId="0" fontId="0" fillId="3" borderId="6" xfId="0" applyFill="1" applyBorder="1" applyAlignment="1">
      <alignment horizontal="center" vertical="center"/>
    </xf>
    <xf numFmtId="0" fontId="0" fillId="5" borderId="53" xfId="0" applyFill="1" applyBorder="1" applyAlignment="1">
      <alignment horizontal="center" vertical="center"/>
    </xf>
    <xf numFmtId="0" fontId="0" fillId="3" borderId="54"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9"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2" fillId="2" borderId="53"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2" fillId="4" borderId="5" xfId="0" applyFont="1" applyFill="1" applyBorder="1" applyAlignment="1">
      <alignment horizontal="center" vertical="center"/>
    </xf>
    <xf numFmtId="9" fontId="2" fillId="4" borderId="31" xfId="0" applyNumberFormat="1" applyFont="1" applyFill="1" applyBorder="1" applyAlignment="1">
      <alignment horizontal="center" vertical="center"/>
    </xf>
    <xf numFmtId="164" fontId="2" fillId="4" borderId="31" xfId="0" applyNumberFormat="1" applyFont="1" applyFill="1" applyBorder="1" applyAlignment="1">
      <alignment horizontal="center" vertical="center"/>
    </xf>
    <xf numFmtId="0" fontId="2" fillId="0" borderId="7" xfId="0" applyFont="1" applyBorder="1" applyAlignment="1">
      <alignment horizontal="left"/>
    </xf>
    <xf numFmtId="0" fontId="0" fillId="0" borderId="7" xfId="0" applyBorder="1"/>
    <xf numFmtId="0" fontId="4" fillId="0" borderId="7" xfId="0" applyFont="1" applyBorder="1"/>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9" fillId="0" borderId="19" xfId="0" applyFont="1" applyBorder="1" applyAlignment="1">
      <alignment horizontal="left"/>
    </xf>
    <xf numFmtId="0" fontId="9" fillId="0" borderId="13" xfId="0" applyFont="1" applyBorder="1" applyAlignment="1">
      <alignment horizontal="center" vertical="center"/>
    </xf>
    <xf numFmtId="0" fontId="9" fillId="0" borderId="6" xfId="0" applyFont="1" applyBorder="1" applyAlignment="1">
      <alignment horizontal="justify" vertical="center" wrapText="1"/>
    </xf>
    <xf numFmtId="0" fontId="34" fillId="0" borderId="1" xfId="0" applyFont="1" applyBorder="1" applyAlignment="1">
      <alignment horizontal="center" vertical="center"/>
    </xf>
    <xf numFmtId="0" fontId="9" fillId="0" borderId="30" xfId="0" applyFont="1" applyBorder="1" applyAlignment="1">
      <alignment horizontal="justify" vertical="center" wrapText="1"/>
    </xf>
    <xf numFmtId="0" fontId="9" fillId="0" borderId="5" xfId="0" applyFont="1" applyBorder="1" applyAlignment="1">
      <alignment horizontal="justify" vertical="center" wrapText="1"/>
    </xf>
    <xf numFmtId="9" fontId="9" fillId="0" borderId="5" xfId="0" applyNumberFormat="1" applyFont="1" applyBorder="1" applyAlignment="1">
      <alignment horizontal="justify" vertical="center" wrapText="1"/>
    </xf>
    <xf numFmtId="10" fontId="9" fillId="0" borderId="5" xfId="0" applyNumberFormat="1" applyFont="1" applyBorder="1" applyAlignment="1">
      <alignment horizontal="justify" vertical="center" wrapText="1"/>
    </xf>
    <xf numFmtId="0" fontId="9" fillId="0" borderId="1" xfId="0" applyFont="1" applyBorder="1" applyAlignment="1">
      <alignment horizontal="justify" vertical="center" wrapText="1"/>
    </xf>
    <xf numFmtId="9" fontId="9" fillId="0" borderId="1" xfId="0" applyNumberFormat="1" applyFont="1" applyBorder="1" applyAlignment="1">
      <alignment horizontal="justify" vertical="center" wrapText="1"/>
    </xf>
    <xf numFmtId="10" fontId="9" fillId="0" borderId="1" xfId="0" applyNumberFormat="1" applyFont="1" applyBorder="1" applyAlignment="1">
      <alignment horizontal="justify" vertical="center" wrapText="1"/>
    </xf>
    <xf numFmtId="0" fontId="33" fillId="0" borderId="1" xfId="0" applyFont="1" applyBorder="1" applyAlignment="1">
      <alignment horizontal="center" vertical="center" textRotation="90" wrapText="1"/>
    </xf>
    <xf numFmtId="0" fontId="9" fillId="0" borderId="0" xfId="0" applyFont="1"/>
    <xf numFmtId="0" fontId="9" fillId="0" borderId="0" xfId="0" applyFont="1" applyAlignment="1">
      <alignment horizontal="left"/>
    </xf>
    <xf numFmtId="0" fontId="9" fillId="2" borderId="21" xfId="0" applyFont="1" applyFill="1" applyBorder="1"/>
    <xf numFmtId="0" fontId="9" fillId="2" borderId="28" xfId="0" applyFont="1" applyFill="1" applyBorder="1" applyAlignment="1">
      <alignment horizontal="center" vertical="center" textRotation="90"/>
    </xf>
    <xf numFmtId="0" fontId="9" fillId="0" borderId="28" xfId="0" applyFont="1" applyBorder="1" applyAlignment="1">
      <alignment horizontal="center" vertical="center"/>
    </xf>
    <xf numFmtId="0" fontId="9" fillId="0" borderId="0" xfId="0" applyFont="1" applyAlignment="1">
      <alignment horizontal="center" vertical="center"/>
    </xf>
    <xf numFmtId="0" fontId="11" fillId="2" borderId="29" xfId="0" applyFont="1" applyFill="1" applyBorder="1" applyAlignment="1">
      <alignment horizontal="center" vertical="center" wrapText="1"/>
    </xf>
    <xf numFmtId="0" fontId="35" fillId="0" borderId="64" xfId="0" applyFont="1" applyBorder="1" applyAlignment="1">
      <alignment vertical="center" wrapText="1"/>
    </xf>
    <xf numFmtId="0" fontId="2" fillId="0" borderId="68" xfId="0" applyFont="1" applyBorder="1" applyAlignment="1">
      <alignment vertical="center" wrapText="1"/>
    </xf>
    <xf numFmtId="0" fontId="35" fillId="0" borderId="68" xfId="0" applyFont="1" applyBorder="1" applyAlignment="1">
      <alignment vertical="center" wrapText="1"/>
    </xf>
    <xf numFmtId="0" fontId="4" fillId="16" borderId="71" xfId="0" applyFont="1" applyFill="1" applyBorder="1" applyAlignment="1">
      <alignment horizontal="center" vertical="center" wrapText="1"/>
    </xf>
    <xf numFmtId="0" fontId="37" fillId="0" borderId="1" xfId="0" applyFont="1" applyBorder="1" applyAlignment="1">
      <alignment horizontal="justify" vertical="center"/>
    </xf>
    <xf numFmtId="0" fontId="0" fillId="0" borderId="1" xfId="0" applyBorder="1"/>
    <xf numFmtId="0" fontId="6" fillId="0" borderId="0" xfId="0" applyFont="1"/>
    <xf numFmtId="14" fontId="37" fillId="0" borderId="5" xfId="0" applyNumberFormat="1" applyFont="1" applyBorder="1" applyAlignment="1">
      <alignment horizontal="center" vertical="center" wrapText="1"/>
    </xf>
    <xf numFmtId="0" fontId="13" fillId="0" borderId="62" xfId="0" applyFont="1" applyBorder="1" applyAlignment="1">
      <alignment vertical="center" wrapText="1"/>
    </xf>
    <xf numFmtId="0" fontId="13" fillId="0" borderId="63" xfId="0" applyFont="1" applyBorder="1" applyAlignment="1">
      <alignment vertical="center" wrapText="1"/>
    </xf>
    <xf numFmtId="0" fontId="13" fillId="0" borderId="33" xfId="0" applyFont="1" applyBorder="1" applyAlignment="1">
      <alignment vertical="center" wrapText="1"/>
    </xf>
    <xf numFmtId="0" fontId="39" fillId="0" borderId="1" xfId="0" applyFont="1" applyBorder="1" applyAlignment="1">
      <alignment horizontal="center" vertical="center" wrapText="1"/>
    </xf>
    <xf numFmtId="0" fontId="39" fillId="0" borderId="6"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65"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70" xfId="0" applyFont="1" applyBorder="1" applyAlignment="1">
      <alignment horizontal="center" vertical="center" wrapText="1"/>
    </xf>
    <xf numFmtId="0" fontId="35" fillId="0" borderId="65" xfId="0" applyFont="1" applyBorder="1" applyAlignment="1">
      <alignment horizontal="center" vertical="center"/>
    </xf>
    <xf numFmtId="0" fontId="35" fillId="0" borderId="67" xfId="0" applyFont="1" applyBorder="1" applyAlignment="1">
      <alignment horizontal="center" vertical="center"/>
    </xf>
    <xf numFmtId="0" fontId="35" fillId="0" borderId="70"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2"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3" xfId="0" applyFont="1" applyFill="1" applyBorder="1" applyAlignment="1">
      <alignment horizontal="center" vertical="center" textRotation="90" wrapText="1"/>
    </xf>
    <xf numFmtId="0" fontId="2" fillId="2" borderId="55" xfId="0" applyFont="1" applyFill="1" applyBorder="1" applyAlignment="1">
      <alignment horizontal="center" vertical="center" textRotation="90"/>
    </xf>
    <xf numFmtId="0" fontId="3" fillId="0" borderId="13" xfId="0" applyFont="1" applyBorder="1" applyAlignment="1">
      <alignment horizontal="center" vertical="top"/>
    </xf>
    <xf numFmtId="0" fontId="3" fillId="0" borderId="28" xfId="0" applyFont="1" applyBorder="1" applyAlignment="1">
      <alignment horizontal="center" vertical="top"/>
    </xf>
    <xf numFmtId="0" fontId="3" fillId="0" borderId="1" xfId="0" applyFont="1" applyBorder="1" applyAlignment="1">
      <alignment horizontal="justify" vertical="top"/>
    </xf>
    <xf numFmtId="0" fontId="3" fillId="0" borderId="5" xfId="0" applyFont="1" applyBorder="1" applyAlignment="1">
      <alignment horizontal="justify" vertical="top"/>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30" xfId="0" applyFont="1" applyBorder="1" applyAlignment="1">
      <alignment horizontal="center" vertical="top" wrapText="1"/>
    </xf>
    <xf numFmtId="0" fontId="3" fillId="0" borderId="6" xfId="0" applyFont="1" applyBorder="1" applyAlignment="1">
      <alignment horizontal="center" vertical="top" wrapText="1"/>
    </xf>
    <xf numFmtId="0" fontId="3" fillId="4" borderId="1" xfId="0" applyFont="1" applyFill="1" applyBorder="1" applyAlignment="1">
      <alignment horizontal="center" vertical="top"/>
    </xf>
    <xf numFmtId="0" fontId="3" fillId="4" borderId="5" xfId="0" applyFont="1" applyFill="1" applyBorder="1" applyAlignment="1">
      <alignment horizontal="center" vertical="top"/>
    </xf>
    <xf numFmtId="0" fontId="5" fillId="0" borderId="5" xfId="0" applyFont="1" applyBorder="1" applyAlignment="1">
      <alignment horizontal="center" vertical="top"/>
    </xf>
    <xf numFmtId="0" fontId="5" fillId="0" borderId="30" xfId="0" applyFont="1" applyBorder="1" applyAlignment="1">
      <alignment horizontal="center" vertical="top"/>
    </xf>
    <xf numFmtId="0" fontId="5" fillId="0" borderId="6" xfId="0" applyFont="1" applyBorder="1" applyAlignment="1">
      <alignment horizontal="center" vertical="top"/>
    </xf>
    <xf numFmtId="9" fontId="3" fillId="4" borderId="1" xfId="0" applyNumberFormat="1" applyFont="1" applyFill="1" applyBorder="1" applyAlignment="1">
      <alignment horizontal="center" vertical="top"/>
    </xf>
    <xf numFmtId="9" fontId="3" fillId="4" borderId="5" xfId="0" applyNumberFormat="1" applyFont="1" applyFill="1" applyBorder="1" applyAlignment="1">
      <alignment horizontal="center" vertical="top"/>
    </xf>
    <xf numFmtId="9" fontId="3" fillId="0" borderId="5" xfId="0" applyNumberFormat="1" applyFont="1" applyBorder="1" applyAlignment="1">
      <alignment horizontal="center" vertical="top" wrapText="1"/>
    </xf>
    <xf numFmtId="9" fontId="3" fillId="0" borderId="30" xfId="0" applyNumberFormat="1"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30" xfId="1" applyNumberFormat="1" applyFont="1" applyBorder="1" applyAlignment="1">
      <alignment horizontal="center" vertical="top" wrapText="1"/>
    </xf>
    <xf numFmtId="9" fontId="3" fillId="0" borderId="6" xfId="1" applyNumberFormat="1" applyFont="1" applyBorder="1" applyAlignment="1">
      <alignment horizontal="center" vertical="top" wrapText="1"/>
    </xf>
    <xf numFmtId="14" fontId="9" fillId="0" borderId="1" xfId="0" applyNumberFormat="1" applyFont="1" applyBorder="1" applyAlignment="1">
      <alignment horizontal="justify" vertical="top" wrapText="1"/>
    </xf>
    <xf numFmtId="14" fontId="9" fillId="0" borderId="5" xfId="0" applyNumberFormat="1" applyFont="1" applyBorder="1" applyAlignment="1">
      <alignment horizontal="justify" vertical="top" wrapText="1"/>
    </xf>
    <xf numFmtId="9" fontId="3" fillId="4" borderId="30"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14" fontId="11" fillId="0" borderId="28" xfId="0" applyNumberFormat="1" applyFont="1" applyBorder="1" applyAlignment="1" applyProtection="1">
      <alignment horizontal="center" vertical="center"/>
      <protection locked="0"/>
    </xf>
    <xf numFmtId="0" fontId="11" fillId="0" borderId="66" xfId="0" applyFont="1" applyBorder="1" applyAlignment="1" applyProtection="1">
      <alignment horizontal="center" vertical="center"/>
      <protection locked="0"/>
    </xf>
    <xf numFmtId="0" fontId="11" fillId="0" borderId="69" xfId="0" applyFont="1" applyBorder="1" applyAlignment="1" applyProtection="1">
      <alignment horizontal="center" vertical="center"/>
      <protection locked="0"/>
    </xf>
    <xf numFmtId="0" fontId="8" fillId="0" borderId="0" xfId="0" applyFont="1" applyAlignment="1">
      <alignment horizontal="left" vertical="center"/>
    </xf>
    <xf numFmtId="0" fontId="10" fillId="4" borderId="29" xfId="0" applyFont="1" applyFill="1" applyBorder="1" applyAlignment="1">
      <alignment horizontal="center" vertical="top" textRotation="90"/>
    </xf>
    <xf numFmtId="0" fontId="10" fillId="4" borderId="39" xfId="0" applyFont="1" applyFill="1" applyBorder="1" applyAlignment="1">
      <alignment horizontal="center" vertical="top" textRotation="90"/>
    </xf>
    <xf numFmtId="0" fontId="10" fillId="4" borderId="12" xfId="0" applyFont="1" applyFill="1" applyBorder="1" applyAlignment="1">
      <alignment horizontal="center" vertical="top" textRotation="90"/>
    </xf>
    <xf numFmtId="0" fontId="1" fillId="0" borderId="14" xfId="0" applyFont="1" applyBorder="1" applyAlignment="1">
      <alignment horizontal="center" vertical="center" textRotation="90"/>
    </xf>
    <xf numFmtId="0" fontId="1" fillId="0" borderId="29" xfId="0" applyFont="1" applyBorder="1" applyAlignment="1">
      <alignment horizontal="center" vertical="center" textRotation="90"/>
    </xf>
    <xf numFmtId="0" fontId="9" fillId="0" borderId="13" xfId="0" applyFont="1" applyBorder="1" applyAlignment="1">
      <alignment horizontal="justify" vertical="top" wrapText="1"/>
    </xf>
    <xf numFmtId="0" fontId="9" fillId="0" borderId="28" xfId="0" applyFont="1" applyBorder="1" applyAlignment="1">
      <alignment horizontal="justify" vertical="top" wrapText="1"/>
    </xf>
    <xf numFmtId="0" fontId="9" fillId="0" borderId="1" xfId="0" applyFont="1" applyBorder="1" applyAlignment="1">
      <alignment horizontal="justify" vertical="top" wrapText="1"/>
    </xf>
    <xf numFmtId="0" fontId="9" fillId="0" borderId="5" xfId="0" applyFont="1" applyBorder="1" applyAlignment="1">
      <alignment horizontal="justify" vertical="top" wrapText="1"/>
    </xf>
    <xf numFmtId="0" fontId="36"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40"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6" xfId="0" applyFont="1" applyBorder="1" applyAlignment="1">
      <alignment horizontal="left" vertical="top" wrapText="1"/>
    </xf>
    <xf numFmtId="0" fontId="22" fillId="0" borderId="47"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16" fillId="8" borderId="40"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2" xfId="0" applyFont="1" applyFill="1" applyBorder="1" applyAlignment="1">
      <alignment horizontal="center" vertical="center"/>
    </xf>
    <xf numFmtId="0" fontId="16" fillId="9" borderId="44" xfId="0" applyFont="1" applyFill="1" applyBorder="1" applyAlignment="1">
      <alignment horizontal="center" vertical="center"/>
    </xf>
    <xf numFmtId="0" fontId="16" fillId="9" borderId="45"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6"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protection hidden="1"/>
    </xf>
    <xf numFmtId="0" fontId="19" fillId="0" borderId="43"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BB60-DC2C-4051-8552-B9FE8029F127}">
  <sheetPr>
    <tabColor rgb="FF00B050"/>
  </sheetPr>
  <dimension ref="A1:B13"/>
  <sheetViews>
    <sheetView workbookViewId="0">
      <selection activeCell="C14" sqref="C14"/>
    </sheetView>
  </sheetViews>
  <sheetFormatPr defaultColWidth="11.42578125" defaultRowHeight="14.45"/>
  <cols>
    <col min="1" max="1" width="23.28515625" customWidth="1"/>
    <col min="2" max="2" width="52.5703125" customWidth="1"/>
  </cols>
  <sheetData>
    <row r="1" spans="1:2" ht="21">
      <c r="A1" s="294" t="s">
        <v>0</v>
      </c>
      <c r="B1" s="294"/>
    </row>
    <row r="3" spans="1:2">
      <c r="A3" t="s">
        <v>1</v>
      </c>
    </row>
    <row r="5" spans="1:2" ht="39.6">
      <c r="A5" s="176" t="s">
        <v>2</v>
      </c>
      <c r="B5" s="176" t="s">
        <v>3</v>
      </c>
    </row>
    <row r="6" spans="1:2" ht="28.9">
      <c r="A6" s="180">
        <v>46061</v>
      </c>
      <c r="B6" s="177" t="s">
        <v>4</v>
      </c>
    </row>
    <row r="7" spans="1:2">
      <c r="A7" s="178"/>
      <c r="B7" s="110"/>
    </row>
    <row r="8" spans="1:2">
      <c r="A8" s="178"/>
      <c r="B8" s="110"/>
    </row>
    <row r="9" spans="1:2">
      <c r="A9" s="178"/>
      <c r="B9" s="110"/>
    </row>
    <row r="10" spans="1:2">
      <c r="A10" s="178"/>
      <c r="B10" s="110"/>
    </row>
    <row r="11" spans="1:2">
      <c r="A11" s="178"/>
      <c r="B11" s="110"/>
    </row>
    <row r="13" spans="1:2">
      <c r="A13" s="179"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A32"/>
  <sheetViews>
    <sheetView showGridLines="0" tabSelected="1" topLeftCell="AN16" zoomScale="70" zoomScaleNormal="70" zoomScaleSheetLayoutView="70" workbookViewId="0">
      <selection activeCell="AN13" sqref="AN13"/>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66"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32.57031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197"/>
      <c r="B1" s="198"/>
      <c r="C1" s="218" t="s">
        <v>6</v>
      </c>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20"/>
      <c r="AX1" s="197" t="s">
        <v>7</v>
      </c>
      <c r="AY1" s="198"/>
      <c r="AZ1" s="193" t="s">
        <v>8</v>
      </c>
      <c r="BA1" s="194"/>
    </row>
    <row r="2" spans="1:53" ht="15.75" customHeight="1" thickBot="1">
      <c r="A2" s="216"/>
      <c r="B2" s="217"/>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7"/>
      <c r="AX2" s="199"/>
      <c r="AY2" s="200"/>
      <c r="AZ2" s="195"/>
      <c r="BA2" s="196"/>
    </row>
    <row r="3" spans="1:53" ht="15.75" customHeight="1">
      <c r="A3" s="216"/>
      <c r="B3" s="217"/>
      <c r="C3" s="205"/>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7"/>
      <c r="AX3" s="197" t="s">
        <v>9</v>
      </c>
      <c r="AY3" s="198"/>
      <c r="AZ3" s="201" t="s">
        <v>10</v>
      </c>
      <c r="BA3" s="202"/>
    </row>
    <row r="4" spans="1:53" ht="16.5" customHeight="1" thickBot="1">
      <c r="A4" s="216"/>
      <c r="B4" s="217"/>
      <c r="C4" s="208"/>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10"/>
      <c r="AX4" s="199"/>
      <c r="AY4" s="200"/>
      <c r="AZ4" s="203"/>
      <c r="BA4" s="204"/>
    </row>
    <row r="5" spans="1:53" ht="20.45" customHeight="1">
      <c r="A5" s="216"/>
      <c r="B5" s="217"/>
      <c r="C5" s="205" t="s">
        <v>11</v>
      </c>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7"/>
      <c r="AX5" s="197" t="s">
        <v>12</v>
      </c>
      <c r="AY5" s="198"/>
      <c r="AZ5" s="197" t="s">
        <v>13</v>
      </c>
      <c r="BA5" s="198"/>
    </row>
    <row r="6" spans="1:53" ht="15" customHeight="1" thickBot="1">
      <c r="A6" s="216"/>
      <c r="B6" s="217"/>
      <c r="C6" s="205"/>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7"/>
      <c r="AX6" s="199"/>
      <c r="AY6" s="200"/>
      <c r="AZ6" s="199"/>
      <c r="BA6" s="200"/>
    </row>
    <row r="7" spans="1:53" ht="15.75" customHeight="1">
      <c r="A7" s="216"/>
      <c r="B7" s="217"/>
      <c r="C7" s="205"/>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7"/>
      <c r="AX7" s="197" t="s">
        <v>14</v>
      </c>
      <c r="AY7" s="198"/>
      <c r="AZ7" s="211">
        <v>45828</v>
      </c>
      <c r="BA7" s="194"/>
    </row>
    <row r="8" spans="1:53" ht="16.5" customHeight="1" thickBot="1">
      <c r="A8" s="199"/>
      <c r="B8" s="200"/>
      <c r="C8" s="208"/>
      <c r="D8" s="209"/>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10"/>
      <c r="AX8" s="199"/>
      <c r="AY8" s="200"/>
      <c r="AZ8" s="195"/>
      <c r="BA8" s="196"/>
    </row>
    <row r="10" spans="1:53" ht="54" customHeight="1">
      <c r="A10" s="212" t="s">
        <v>15</v>
      </c>
      <c r="B10" s="212"/>
      <c r="C10" s="212"/>
      <c r="D10" s="221" t="s">
        <v>16</v>
      </c>
      <c r="E10" s="222"/>
      <c r="F10" s="222"/>
      <c r="G10" s="222"/>
      <c r="H10" s="222"/>
      <c r="I10" s="222"/>
      <c r="J10" s="222"/>
      <c r="K10" s="222"/>
      <c r="L10" s="222"/>
      <c r="M10" s="223"/>
      <c r="N10" s="23"/>
      <c r="AN10" s="1"/>
      <c r="AO10" s="1"/>
      <c r="AP10" s="1"/>
    </row>
    <row r="11" spans="1:53" s="3" customFormat="1" ht="75" customHeight="1">
      <c r="A11" s="212" t="s">
        <v>17</v>
      </c>
      <c r="B11" s="212"/>
      <c r="C11" s="212"/>
      <c r="D11" s="213" t="s">
        <v>18</v>
      </c>
      <c r="E11" s="214"/>
      <c r="F11" s="214"/>
      <c r="G11" s="214"/>
      <c r="H11" s="214"/>
      <c r="I11" s="214"/>
      <c r="J11" s="214"/>
      <c r="K11" s="214"/>
      <c r="L11" s="214"/>
      <c r="M11" s="215"/>
      <c r="N11" s="24"/>
      <c r="O11" s="2"/>
      <c r="P11" s="2"/>
      <c r="Q11" s="16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2" t="s">
        <v>19</v>
      </c>
      <c r="B12" s="212"/>
      <c r="C12" s="212"/>
      <c r="D12" s="213" t="s">
        <v>20</v>
      </c>
      <c r="E12" s="214"/>
      <c r="F12" s="214"/>
      <c r="G12" s="214"/>
      <c r="H12" s="214"/>
      <c r="I12" s="214"/>
      <c r="J12" s="214"/>
      <c r="K12" s="214"/>
      <c r="L12" s="214"/>
      <c r="M12" s="215"/>
      <c r="N12" s="24"/>
      <c r="O12" s="2"/>
      <c r="P12" s="2"/>
      <c r="Q12" s="167"/>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167"/>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24" t="s">
        <v>21</v>
      </c>
      <c r="B14" s="225"/>
      <c r="C14" s="225"/>
      <c r="D14" s="225"/>
      <c r="E14" s="225"/>
      <c r="F14" s="225"/>
      <c r="G14" s="225"/>
      <c r="H14" s="225"/>
      <c r="I14" s="225"/>
      <c r="J14" s="225"/>
      <c r="K14" s="225"/>
      <c r="L14" s="225"/>
      <c r="M14" s="225"/>
      <c r="N14" s="226"/>
      <c r="O14" s="227"/>
      <c r="P14" s="2"/>
      <c r="Q14" s="232" t="s">
        <v>22</v>
      </c>
      <c r="R14" s="233"/>
      <c r="S14" s="233"/>
      <c r="T14" s="233"/>
      <c r="U14" s="233"/>
      <c r="V14" s="233"/>
      <c r="W14" s="233"/>
      <c r="X14" s="233"/>
      <c r="Y14" s="234"/>
      <c r="Z14" s="234"/>
      <c r="AA14" s="234"/>
      <c r="AB14" s="234"/>
      <c r="AC14" s="234"/>
      <c r="AD14" s="234"/>
      <c r="AE14" s="234"/>
      <c r="AF14" s="233"/>
      <c r="AG14" s="233"/>
      <c r="AH14" s="233"/>
      <c r="AI14" s="233"/>
      <c r="AJ14" s="233"/>
      <c r="AK14" s="233"/>
      <c r="AL14" s="233"/>
      <c r="AM14" s="233"/>
      <c r="AN14" s="235"/>
      <c r="AO14" s="2"/>
      <c r="AP14" s="236" t="s">
        <v>23</v>
      </c>
      <c r="AQ14" s="237"/>
      <c r="AR14" s="238"/>
      <c r="AT14" s="242" t="s">
        <v>24</v>
      </c>
      <c r="AU14" s="243"/>
      <c r="AV14" s="243"/>
      <c r="AW14" s="243"/>
      <c r="AX14" s="244"/>
      <c r="AY14" s="29"/>
      <c r="AZ14" s="236" t="s">
        <v>25</v>
      </c>
      <c r="BA14" s="238"/>
    </row>
    <row r="15" spans="1:53">
      <c r="A15" s="228"/>
      <c r="B15" s="229"/>
      <c r="C15" s="229"/>
      <c r="D15" s="229"/>
      <c r="E15" s="229"/>
      <c r="F15" s="229"/>
      <c r="G15" s="229"/>
      <c r="H15" s="229"/>
      <c r="I15" s="229"/>
      <c r="J15" s="229"/>
      <c r="K15" s="229"/>
      <c r="L15" s="229"/>
      <c r="M15" s="229"/>
      <c r="N15" s="230"/>
      <c r="O15" s="231"/>
      <c r="P15" s="2"/>
      <c r="Q15" s="168"/>
      <c r="R15" s="25"/>
      <c r="S15" s="25"/>
      <c r="T15" s="25"/>
      <c r="U15" s="25"/>
      <c r="V15" s="25"/>
      <c r="W15" s="25"/>
      <c r="X15" s="25"/>
      <c r="Y15" s="247" t="s">
        <v>26</v>
      </c>
      <c r="Z15" s="248"/>
      <c r="AA15" s="249"/>
      <c r="AB15" s="247" t="s">
        <v>27</v>
      </c>
      <c r="AC15" s="248"/>
      <c r="AD15" s="248"/>
      <c r="AE15" s="248"/>
      <c r="AF15" s="249"/>
      <c r="AG15" s="250"/>
      <c r="AH15" s="250"/>
      <c r="AI15" s="250"/>
      <c r="AJ15" s="250"/>
      <c r="AK15" s="250"/>
      <c r="AL15" s="250"/>
      <c r="AM15" s="250"/>
      <c r="AN15" s="251"/>
      <c r="AO15" s="2"/>
      <c r="AP15" s="239"/>
      <c r="AQ15" s="240"/>
      <c r="AR15" s="241"/>
      <c r="AT15" s="245"/>
      <c r="AU15" s="240"/>
      <c r="AV15" s="240"/>
      <c r="AW15" s="240"/>
      <c r="AX15" s="246"/>
      <c r="AY15" s="29"/>
      <c r="AZ15" s="239"/>
      <c r="BA15" s="241"/>
    </row>
    <row r="16" spans="1:53" s="5" customFormat="1" ht="166.5" customHeight="1">
      <c r="A16" s="9" t="s">
        <v>28</v>
      </c>
      <c r="B16" s="10" t="s">
        <v>29</v>
      </c>
      <c r="C16" s="11" t="s">
        <v>30</v>
      </c>
      <c r="D16" s="11" t="s">
        <v>31</v>
      </c>
      <c r="E16" s="12" t="s">
        <v>32</v>
      </c>
      <c r="F16" s="18" t="s">
        <v>33</v>
      </c>
      <c r="G16" s="31" t="s">
        <v>34</v>
      </c>
      <c r="H16" s="12" t="s">
        <v>35</v>
      </c>
      <c r="I16" s="11" t="s">
        <v>36</v>
      </c>
      <c r="J16" s="11" t="s">
        <v>37</v>
      </c>
      <c r="K16" s="12" t="s">
        <v>38</v>
      </c>
      <c r="L16" s="12" t="s">
        <v>39</v>
      </c>
      <c r="M16" s="11" t="s">
        <v>36</v>
      </c>
      <c r="N16" s="11" t="s">
        <v>40</v>
      </c>
      <c r="O16" s="13" t="s">
        <v>41</v>
      </c>
      <c r="P16" s="2"/>
      <c r="Q16" s="169" t="s">
        <v>42</v>
      </c>
      <c r="R16" s="109" t="s">
        <v>43</v>
      </c>
      <c r="S16" s="109" t="s">
        <v>44</v>
      </c>
      <c r="T16" s="109" t="s">
        <v>45</v>
      </c>
      <c r="U16" s="109" t="s">
        <v>46</v>
      </c>
      <c r="V16" s="109" t="s">
        <v>47</v>
      </c>
      <c r="W16" s="109" t="s">
        <v>48</v>
      </c>
      <c r="X16" s="26" t="s">
        <v>49</v>
      </c>
      <c r="Y16" s="123" t="s">
        <v>50</v>
      </c>
      <c r="Z16" s="123" t="s">
        <v>51</v>
      </c>
      <c r="AA16" s="15" t="s">
        <v>52</v>
      </c>
      <c r="AB16" s="252" t="s">
        <v>53</v>
      </c>
      <c r="AC16" s="253"/>
      <c r="AD16" s="15" t="s">
        <v>54</v>
      </c>
      <c r="AE16" s="254" t="s">
        <v>55</v>
      </c>
      <c r="AF16" s="255"/>
      <c r="AG16" s="16" t="s">
        <v>56</v>
      </c>
      <c r="AH16" s="16" t="s">
        <v>57</v>
      </c>
      <c r="AI16" s="16" t="s">
        <v>36</v>
      </c>
      <c r="AJ16" s="16" t="s">
        <v>58</v>
      </c>
      <c r="AK16" s="16" t="s">
        <v>36</v>
      </c>
      <c r="AL16" s="16" t="s">
        <v>40</v>
      </c>
      <c r="AM16" s="16" t="s">
        <v>59</v>
      </c>
      <c r="AN16" s="13" t="s">
        <v>60</v>
      </c>
      <c r="AO16" s="2"/>
      <c r="AP16" s="17" t="s">
        <v>61</v>
      </c>
      <c r="AQ16" s="14" t="s">
        <v>62</v>
      </c>
      <c r="AR16" s="28" t="s">
        <v>63</v>
      </c>
      <c r="AT16" s="119" t="s">
        <v>64</v>
      </c>
      <c r="AU16" s="121" t="s">
        <v>65</v>
      </c>
      <c r="AV16" s="121" t="s">
        <v>66</v>
      </c>
      <c r="AW16" s="121" t="s">
        <v>67</v>
      </c>
      <c r="AX16" s="120" t="s">
        <v>68</v>
      </c>
      <c r="AY16" s="30"/>
      <c r="AZ16" s="122" t="s">
        <v>69</v>
      </c>
      <c r="BA16" s="172" t="s">
        <v>70</v>
      </c>
    </row>
    <row r="17" spans="1:53" ht="353.25" customHeight="1">
      <c r="A17" s="256">
        <v>1</v>
      </c>
      <c r="B17" s="258" t="s">
        <v>71</v>
      </c>
      <c r="C17" s="260" t="s">
        <v>72</v>
      </c>
      <c r="D17" s="261" t="s">
        <v>73</v>
      </c>
      <c r="E17" s="260" t="s">
        <v>74</v>
      </c>
      <c r="F17" s="260"/>
      <c r="G17" s="266">
        <v>365</v>
      </c>
      <c r="H17" s="264" t="str">
        <f>IF(G17&lt;=0,"",IF(G17&lt;=2,"Muy Baja",IF(G17&lt;=24,"Baja",IF(G17&lt;=500,"Media",IF(G17&lt;=5000,"Alta","Muy Alta")))))</f>
        <v>Media</v>
      </c>
      <c r="I17" s="269">
        <f>IF(H17="","",IF(H17="Muy Baja",0.2,IF(H17="Baja",0.4,IF(H17="Media",0.6,IF(H17="Alta",0.8,IF(H17="Muy Alta",1,))))))</f>
        <v>0.6</v>
      </c>
      <c r="J17" s="271" t="s">
        <v>75</v>
      </c>
      <c r="K17" s="274" t="str">
        <f>+J17</f>
        <v>El riesgo afecta la imagen de la entidad con algunos usuarios de relevancia frente al logro de los objetivos.</v>
      </c>
      <c r="L17" s="264" t="str">
        <f>+VLOOKUP(K17,Datos!$O$4:$P$15,2,FALSE)</f>
        <v>Moderado</v>
      </c>
      <c r="M17" s="269">
        <f>IF(L17="","",IF(L17="Leve",0.2,IF(L17="Menor",0.4,IF(L17="Moderado",0.6,IF(L17="Mayor",0.8,IF(L17="Catastrófico",1,))))))</f>
        <v>0.6</v>
      </c>
      <c r="N17" s="270" t="str">
        <f>+CONCATENATE(H17, " - ", L17)</f>
        <v>Media - Moderado</v>
      </c>
      <c r="O17" s="285" t="str">
        <f>+VLOOKUP(N17,Datos!J4:K28,2,)</f>
        <v>MODERADO</v>
      </c>
      <c r="P17" s="154"/>
      <c r="Q17" s="155">
        <v>1</v>
      </c>
      <c r="R17" s="156" t="s">
        <v>76</v>
      </c>
      <c r="S17" s="156" t="s">
        <v>77</v>
      </c>
      <c r="T17" s="156" t="s">
        <v>78</v>
      </c>
      <c r="U17" s="156" t="s">
        <v>79</v>
      </c>
      <c r="V17" s="156" t="s">
        <v>80</v>
      </c>
      <c r="W17" s="157" t="s">
        <v>81</v>
      </c>
      <c r="X17" s="32" t="str">
        <f>IF(OR(Y17="Preventivo",Y17="Detectivo"),"Probabilidad",IF(Y17="Correctivo","Impacto",""))</f>
        <v>Probabilidad</v>
      </c>
      <c r="Y17" s="6" t="s">
        <v>82</v>
      </c>
      <c r="Z17" s="6" t="s">
        <v>83</v>
      </c>
      <c r="AA17" s="33" t="str">
        <f t="shared" ref="AA17:AA22" si="0">IF(AND(Y17="Preventivo",Z17="Automático"),"50%",IF(AND(Y17="Preventivo",Z17="Manual"),"40%",IF(AND(Y17="Detectivo",Z17="Automático"),"40%",IF(AND(Y17="Detectivo",Z17="Manual"),"30%",IF(AND(Y17="Correctivo",Z17="Automático"),"35%",IF(AND(Y17="Correctivo",Z17="Manual"),"25%",""))))))</f>
        <v>40%</v>
      </c>
      <c r="AB17" s="41" t="s">
        <v>84</v>
      </c>
      <c r="AC17" s="41" t="s">
        <v>85</v>
      </c>
      <c r="AD17" s="6" t="s">
        <v>86</v>
      </c>
      <c r="AE17" s="8" t="s">
        <v>87</v>
      </c>
      <c r="AF17" s="8" t="str">
        <f t="shared" ref="AF17:AF22" si="1">+W17</f>
        <v>Plan de mantenimiento formulado</v>
      </c>
      <c r="AG17" s="34">
        <f>IFERROR(IF(X17="Probabilidad",(I17-(+I17*AA17)),IF(X17="Impacto",I17,"")),"")</f>
        <v>0.36</v>
      </c>
      <c r="AH17" s="35" t="str">
        <f t="shared" ref="AH17:AH22" si="2">IFERROR(IF(AG17="","",IF(AG17&lt;=0.2,"Muy Baja",IF(AG17&lt;=0.4,"Baja",IF(AG17&lt;=0.6,"Media",IF(AG17&lt;=0.8,"Alta","Muy Alta"))))),"")</f>
        <v>Baja</v>
      </c>
      <c r="AI17" s="36">
        <f>I17-(AA17*I17)</f>
        <v>0.36</v>
      </c>
      <c r="AJ17" s="37" t="str">
        <f t="shared" ref="AJ17:AJ22" si="3">IFERROR(IF(AK17="","",IF(AK17&lt;=0.2,"Leve",IF(AK17&lt;=0.4,"Menor",IF(AK17&lt;=0.6,"Moderado",IF(AK17&lt;=0.8,"Mayor","Catastrófico"))))),"")</f>
        <v>Moderado</v>
      </c>
      <c r="AK17" s="34">
        <f>IFERROR(IF(X17="Impacto",(M17-(+M17*AA17)),IF(X17="Probabilidad",M17,"")),"")</f>
        <v>0.6</v>
      </c>
      <c r="AL17" s="38" t="str">
        <f>+CONCATENATE(AH17, " - ", AJ17)</f>
        <v>Baja - Moderado</v>
      </c>
      <c r="AM17" s="40" t="str">
        <f>+VLOOKUP(AL17,Datos!$J$4:$K$28,2,)</f>
        <v>MODERADO</v>
      </c>
      <c r="AN17" s="288" t="s">
        <v>88</v>
      </c>
      <c r="AO17" s="27"/>
      <c r="AP17" s="290" t="s">
        <v>89</v>
      </c>
      <c r="AQ17" s="292" t="s">
        <v>90</v>
      </c>
      <c r="AR17" s="277" t="s">
        <v>91</v>
      </c>
      <c r="AT17" s="281">
        <v>46147</v>
      </c>
      <c r="AU17" s="173" t="s">
        <v>92</v>
      </c>
      <c r="AV17" s="187" t="s">
        <v>93</v>
      </c>
      <c r="AW17" s="190" t="s">
        <v>94</v>
      </c>
      <c r="AX17" s="190" t="s">
        <v>95</v>
      </c>
      <c r="AY17" s="30"/>
      <c r="AZ17" s="181" t="s">
        <v>96</v>
      </c>
      <c r="BA17" s="184" t="s">
        <v>97</v>
      </c>
    </row>
    <row r="18" spans="1:53" ht="353.25" customHeight="1">
      <c r="A18" s="257"/>
      <c r="B18" s="259"/>
      <c r="C18" s="261"/>
      <c r="D18" s="262"/>
      <c r="E18" s="261"/>
      <c r="F18" s="261"/>
      <c r="G18" s="267"/>
      <c r="H18" s="265"/>
      <c r="I18" s="270"/>
      <c r="J18" s="272"/>
      <c r="K18" s="275"/>
      <c r="L18" s="265"/>
      <c r="M18" s="270"/>
      <c r="N18" s="279"/>
      <c r="O18" s="286"/>
      <c r="P18" s="2"/>
      <c r="Q18" s="170">
        <v>2</v>
      </c>
      <c r="R18" s="158" t="s">
        <v>98</v>
      </c>
      <c r="S18" s="158" t="s">
        <v>99</v>
      </c>
      <c r="T18" s="158" t="s">
        <v>100</v>
      </c>
      <c r="U18" s="158" t="s">
        <v>101</v>
      </c>
      <c r="V18" s="158" t="s">
        <v>102</v>
      </c>
      <c r="W18" s="158" t="s">
        <v>103</v>
      </c>
      <c r="X18" s="139" t="str">
        <f t="shared" ref="X18:X22" si="4">IF(OR(Y18="Preventivo",Y18="Detectivo"),"Probabilidad",IF(Y18="Correctivo","Impacto",""))</f>
        <v>Probabilidad</v>
      </c>
      <c r="Y18" s="6" t="s">
        <v>82</v>
      </c>
      <c r="Z18" s="6" t="s">
        <v>83</v>
      </c>
      <c r="AA18" s="33" t="str">
        <f t="shared" si="0"/>
        <v>40%</v>
      </c>
      <c r="AB18" s="41" t="s">
        <v>84</v>
      </c>
      <c r="AC18" s="41" t="s">
        <v>104</v>
      </c>
      <c r="AD18" s="6" t="s">
        <v>86</v>
      </c>
      <c r="AE18" s="8" t="s">
        <v>87</v>
      </c>
      <c r="AF18" s="8" t="str">
        <f t="shared" si="1"/>
        <v xml:space="preserve">Formato Diagnóstico técnico general de bien inmueble A-GAMB-FT-012
Memorando ( Cuando aplique)
</v>
      </c>
      <c r="AG18" s="141">
        <f t="shared" ref="AG18:AG22" si="5">IFERROR(IF(AND(X17="Probabilidad",X18="Probabilidad"),(AI17-(+AI17*AA18)),IF(X18="Probabilidad",($I$17-(+$I$17*AA18)),IF(X18="Impacto",AI17,""))),"")</f>
        <v>0.216</v>
      </c>
      <c r="AH18" s="35" t="str">
        <f t="shared" si="2"/>
        <v>Baja</v>
      </c>
      <c r="AI18" s="36">
        <f t="shared" ref="AI18:AI22" si="6">+AG18</f>
        <v>0.216</v>
      </c>
      <c r="AJ18" s="37" t="str">
        <f t="shared" si="3"/>
        <v>Moderado</v>
      </c>
      <c r="AK18" s="140">
        <f t="shared" ref="AK18:AK22" si="7">IFERROR(IF(AND(X17="Impacto",X17="Impacto"),(AK17-(+AK17*AA18)),IF(X18="Impacto",($M$17-(+$M$17*AA18)),IF(X18="Probabilidad",AK17,""))),"")</f>
        <v>0.6</v>
      </c>
      <c r="AL18" s="38" t="str">
        <f t="shared" ref="AL18:AL22" si="8">+CONCATENATE(AH18, " - ", AJ18)</f>
        <v>Baja - Moderado</v>
      </c>
      <c r="AM18" s="40" t="str">
        <f>+VLOOKUP(AL18,Datos!$J$4:$K$28,2,)</f>
        <v>MODERADO</v>
      </c>
      <c r="AN18" s="289"/>
      <c r="AO18" s="2"/>
      <c r="AP18" s="291"/>
      <c r="AQ18" s="293"/>
      <c r="AR18" s="278"/>
      <c r="AT18" s="282"/>
      <c r="AU18" s="173" t="s">
        <v>105</v>
      </c>
      <c r="AV18" s="188"/>
      <c r="AW18" s="191"/>
      <c r="AX18" s="191"/>
      <c r="AY18" s="30"/>
      <c r="AZ18" s="182" t="s">
        <v>106</v>
      </c>
      <c r="BA18" s="185" t="s">
        <v>107</v>
      </c>
    </row>
    <row r="19" spans="1:53" ht="353.25" customHeight="1">
      <c r="A19" s="257"/>
      <c r="B19" s="259"/>
      <c r="C19" s="261"/>
      <c r="D19" s="262"/>
      <c r="E19" s="261"/>
      <c r="F19" s="261"/>
      <c r="G19" s="267"/>
      <c r="H19" s="265"/>
      <c r="I19" s="270"/>
      <c r="J19" s="272"/>
      <c r="K19" s="275"/>
      <c r="L19" s="265"/>
      <c r="M19" s="270"/>
      <c r="N19" s="279"/>
      <c r="O19" s="286"/>
      <c r="P19" s="2"/>
      <c r="Q19" s="170">
        <v>3</v>
      </c>
      <c r="R19" s="159" t="s">
        <v>108</v>
      </c>
      <c r="S19" s="160" t="s">
        <v>109</v>
      </c>
      <c r="T19" s="161" t="s">
        <v>110</v>
      </c>
      <c r="U19" s="159" t="s">
        <v>111</v>
      </c>
      <c r="V19" s="159" t="s">
        <v>112</v>
      </c>
      <c r="W19" s="159" t="s">
        <v>113</v>
      </c>
      <c r="X19" s="32" t="str">
        <f t="shared" si="4"/>
        <v>Probabilidad</v>
      </c>
      <c r="Y19" s="6" t="s">
        <v>114</v>
      </c>
      <c r="Z19" s="6" t="s">
        <v>83</v>
      </c>
      <c r="AA19" s="33" t="str">
        <f t="shared" si="0"/>
        <v>30%</v>
      </c>
      <c r="AB19" s="41" t="s">
        <v>84</v>
      </c>
      <c r="AC19" s="41" t="s">
        <v>115</v>
      </c>
      <c r="AD19" s="6" t="s">
        <v>86</v>
      </c>
      <c r="AE19" s="8" t="s">
        <v>87</v>
      </c>
      <c r="AF19" s="8" t="str">
        <f t="shared" si="1"/>
        <v>Acta de reunión</v>
      </c>
      <c r="AG19" s="140">
        <f t="shared" si="5"/>
        <v>0.1512</v>
      </c>
      <c r="AH19" s="35" t="str">
        <f t="shared" si="2"/>
        <v>Muy Baja</v>
      </c>
      <c r="AI19" s="36">
        <f t="shared" si="6"/>
        <v>0.1512</v>
      </c>
      <c r="AJ19" s="37" t="str">
        <f t="shared" si="3"/>
        <v>Moderado</v>
      </c>
      <c r="AK19" s="140">
        <f t="shared" si="7"/>
        <v>0.6</v>
      </c>
      <c r="AL19" s="38" t="str">
        <f t="shared" si="8"/>
        <v>Muy Baja - Moderado</v>
      </c>
      <c r="AM19" s="40" t="str">
        <f>+VLOOKUP(AL19,Datos!$J$4:$K$28,2,)</f>
        <v>MODERADO</v>
      </c>
      <c r="AN19" s="289"/>
      <c r="AO19" s="2"/>
      <c r="AP19" s="291"/>
      <c r="AQ19" s="293"/>
      <c r="AR19" s="278"/>
      <c r="AT19" s="282"/>
      <c r="AU19" s="174" t="s">
        <v>116</v>
      </c>
      <c r="AV19" s="188"/>
      <c r="AW19" s="191"/>
      <c r="AX19" s="191"/>
      <c r="AY19" s="30"/>
      <c r="AZ19" s="182" t="s">
        <v>117</v>
      </c>
      <c r="BA19" s="186" t="s">
        <v>118</v>
      </c>
    </row>
    <row r="20" spans="1:53" ht="353.25" customHeight="1">
      <c r="A20" s="257"/>
      <c r="B20" s="259"/>
      <c r="C20" s="261"/>
      <c r="D20" s="262"/>
      <c r="E20" s="261"/>
      <c r="F20" s="261"/>
      <c r="G20" s="267"/>
      <c r="H20" s="265"/>
      <c r="I20" s="270"/>
      <c r="J20" s="272"/>
      <c r="K20" s="275"/>
      <c r="L20" s="265"/>
      <c r="M20" s="270"/>
      <c r="N20" s="279"/>
      <c r="O20" s="286"/>
      <c r="P20" s="2"/>
      <c r="Q20" s="170">
        <v>4</v>
      </c>
      <c r="R20" s="159" t="s">
        <v>76</v>
      </c>
      <c r="S20" s="160" t="s">
        <v>119</v>
      </c>
      <c r="T20" s="161" t="s">
        <v>120</v>
      </c>
      <c r="U20" s="159" t="s">
        <v>121</v>
      </c>
      <c r="V20" s="159" t="s">
        <v>122</v>
      </c>
      <c r="W20" s="159" t="s">
        <v>123</v>
      </c>
      <c r="X20" s="32" t="str">
        <f t="shared" si="4"/>
        <v>Impacto</v>
      </c>
      <c r="Y20" s="6" t="s">
        <v>124</v>
      </c>
      <c r="Z20" s="6" t="s">
        <v>83</v>
      </c>
      <c r="AA20" s="33" t="str">
        <f t="shared" si="0"/>
        <v>25%</v>
      </c>
      <c r="AB20" s="8" t="s">
        <v>84</v>
      </c>
      <c r="AC20" s="41" t="s">
        <v>125</v>
      </c>
      <c r="AD20" s="6" t="s">
        <v>86</v>
      </c>
      <c r="AE20" s="8" t="s">
        <v>87</v>
      </c>
      <c r="AF20" s="8" t="str">
        <f t="shared" si="1"/>
        <v xml:space="preserve">Formato de  Control de Inspección y Ejecución de mantenimiento de Bienes e Infraestructura  A-GAMB-FT-007
</v>
      </c>
      <c r="AG20" s="140">
        <f t="shared" si="5"/>
        <v>0.1512</v>
      </c>
      <c r="AH20" s="35" t="str">
        <f t="shared" si="2"/>
        <v>Muy Baja</v>
      </c>
      <c r="AI20" s="36">
        <f t="shared" si="6"/>
        <v>0.1512</v>
      </c>
      <c r="AJ20" s="37" t="str">
        <f t="shared" si="3"/>
        <v>Moderado</v>
      </c>
      <c r="AK20" s="140">
        <f t="shared" si="7"/>
        <v>0.44999999999999996</v>
      </c>
      <c r="AL20" s="38" t="str">
        <f t="shared" si="8"/>
        <v>Muy Baja - Moderado</v>
      </c>
      <c r="AM20" s="40" t="str">
        <f>+VLOOKUP(AL20,Datos!$J$4:$K$28,2,)</f>
        <v>MODERADO</v>
      </c>
      <c r="AN20" s="289"/>
      <c r="AO20" s="2"/>
      <c r="AP20" s="291"/>
      <c r="AQ20" s="293"/>
      <c r="AR20" s="278"/>
      <c r="AT20" s="282"/>
      <c r="AU20" s="175" t="s">
        <v>126</v>
      </c>
      <c r="AV20" s="188"/>
      <c r="AW20" s="191"/>
      <c r="AX20" s="191"/>
      <c r="AY20" s="30"/>
      <c r="AZ20" s="182" t="s">
        <v>127</v>
      </c>
      <c r="BA20" s="186" t="s">
        <v>128</v>
      </c>
    </row>
    <row r="21" spans="1:53" ht="353.25" customHeight="1">
      <c r="A21" s="257"/>
      <c r="B21" s="259"/>
      <c r="C21" s="261"/>
      <c r="D21" s="262"/>
      <c r="E21" s="261"/>
      <c r="F21" s="261"/>
      <c r="G21" s="267"/>
      <c r="H21" s="265"/>
      <c r="I21" s="270"/>
      <c r="J21" s="272"/>
      <c r="K21" s="275"/>
      <c r="L21" s="265"/>
      <c r="M21" s="270"/>
      <c r="N21" s="279"/>
      <c r="O21" s="286"/>
      <c r="P21" s="2"/>
      <c r="Q21" s="170">
        <v>5</v>
      </c>
      <c r="R21" s="162" t="s">
        <v>129</v>
      </c>
      <c r="S21" s="163" t="s">
        <v>130</v>
      </c>
      <c r="T21" s="164" t="s">
        <v>131</v>
      </c>
      <c r="U21" s="162" t="s">
        <v>132</v>
      </c>
      <c r="V21" s="162" t="s">
        <v>133</v>
      </c>
      <c r="W21" s="162" t="s">
        <v>134</v>
      </c>
      <c r="X21" s="32" t="str">
        <f t="shared" si="4"/>
        <v>Impacto</v>
      </c>
      <c r="Y21" s="6" t="s">
        <v>124</v>
      </c>
      <c r="Z21" s="6" t="s">
        <v>83</v>
      </c>
      <c r="AA21" s="33" t="str">
        <f t="shared" si="0"/>
        <v>25%</v>
      </c>
      <c r="AB21" s="165" t="s">
        <v>135</v>
      </c>
      <c r="AC21" s="165" t="s">
        <v>136</v>
      </c>
      <c r="AD21" s="6" t="s">
        <v>86</v>
      </c>
      <c r="AE21" s="8" t="s">
        <v>87</v>
      </c>
      <c r="AF21" s="8" t="str">
        <f t="shared" si="1"/>
        <v>Respuesta a la PQRS en el aplicativo Bogotá Te Escucha y correo electrónico a Atención al Ciudadano con la respuesta generada</v>
      </c>
      <c r="AG21" s="140">
        <f t="shared" si="5"/>
        <v>0.1512</v>
      </c>
      <c r="AH21" s="35" t="str">
        <f t="shared" si="2"/>
        <v>Muy Baja</v>
      </c>
      <c r="AI21" s="36">
        <f t="shared" si="6"/>
        <v>0.1512</v>
      </c>
      <c r="AJ21" s="37" t="str">
        <f t="shared" si="3"/>
        <v>Menor</v>
      </c>
      <c r="AK21" s="140">
        <f t="shared" si="7"/>
        <v>0.33749999999999997</v>
      </c>
      <c r="AL21" s="38" t="str">
        <f t="shared" si="8"/>
        <v>Muy Baja - Menor</v>
      </c>
      <c r="AM21" s="40" t="str">
        <f>+VLOOKUP(AL21,Datos!$J$4:$K$28,2,)</f>
        <v>BAJO</v>
      </c>
      <c r="AN21" s="289"/>
      <c r="AO21" s="2"/>
      <c r="AP21" s="291"/>
      <c r="AQ21" s="293"/>
      <c r="AR21" s="278"/>
      <c r="AT21" s="282"/>
      <c r="AU21" s="175" t="s">
        <v>137</v>
      </c>
      <c r="AV21" s="188"/>
      <c r="AW21" s="191"/>
      <c r="AX21" s="191"/>
      <c r="AY21" s="30"/>
      <c r="AZ21" s="182" t="s">
        <v>138</v>
      </c>
      <c r="BA21" s="185" t="s">
        <v>139</v>
      </c>
    </row>
    <row r="22" spans="1:53" ht="353.25" customHeight="1">
      <c r="A22" s="256"/>
      <c r="B22" s="258"/>
      <c r="C22" s="260"/>
      <c r="D22" s="263"/>
      <c r="E22" s="260"/>
      <c r="F22" s="260"/>
      <c r="G22" s="268"/>
      <c r="H22" s="264"/>
      <c r="I22" s="269"/>
      <c r="J22" s="273"/>
      <c r="K22" s="276"/>
      <c r="L22" s="264"/>
      <c r="M22" s="269"/>
      <c r="N22" s="280"/>
      <c r="O22" s="287"/>
      <c r="P22" s="142"/>
      <c r="Q22" s="155">
        <v>6</v>
      </c>
      <c r="R22" s="162" t="s">
        <v>140</v>
      </c>
      <c r="S22" s="163" t="s">
        <v>99</v>
      </c>
      <c r="T22" s="164" t="s">
        <v>141</v>
      </c>
      <c r="U22" s="162" t="s">
        <v>142</v>
      </c>
      <c r="V22" s="162" t="s">
        <v>143</v>
      </c>
      <c r="W22" s="162" t="s">
        <v>144</v>
      </c>
      <c r="X22" s="32" t="str">
        <f t="shared" si="4"/>
        <v>Impacto</v>
      </c>
      <c r="Y22" s="6" t="s">
        <v>124</v>
      </c>
      <c r="Z22" s="6" t="s">
        <v>83</v>
      </c>
      <c r="AA22" s="33" t="str">
        <f t="shared" si="0"/>
        <v>25%</v>
      </c>
      <c r="AB22" s="8" t="s">
        <v>84</v>
      </c>
      <c r="AC22" s="41" t="s">
        <v>115</v>
      </c>
      <c r="AD22" s="6" t="s">
        <v>86</v>
      </c>
      <c r="AE22" s="8" t="s">
        <v>87</v>
      </c>
      <c r="AF22" s="8" t="str">
        <f t="shared" si="1"/>
        <v xml:space="preserve">Pólizas vigentes
Correo electrónico (Cuando aplique)
</v>
      </c>
      <c r="AG22" s="39">
        <f t="shared" si="5"/>
        <v>0.1512</v>
      </c>
      <c r="AH22" s="35" t="str">
        <f t="shared" si="2"/>
        <v>Muy Baja</v>
      </c>
      <c r="AI22" s="36">
        <f t="shared" si="6"/>
        <v>0.1512</v>
      </c>
      <c r="AJ22" s="37" t="str">
        <f t="shared" si="3"/>
        <v>Menor</v>
      </c>
      <c r="AK22" s="39">
        <f t="shared" si="7"/>
        <v>0.25312499999999999</v>
      </c>
      <c r="AL22" s="38" t="str">
        <f t="shared" si="8"/>
        <v>Muy Baja - Menor</v>
      </c>
      <c r="AM22" s="40" t="str">
        <f>+VLOOKUP(AL22,Datos!$J$4:$K$28,2,)</f>
        <v>BAJO</v>
      </c>
      <c r="AN22" s="288"/>
      <c r="AO22" s="142"/>
      <c r="AP22" s="290"/>
      <c r="AQ22" s="292"/>
      <c r="AR22" s="277"/>
      <c r="AS22" s="143"/>
      <c r="AT22" s="283"/>
      <c r="AU22" s="173" t="s">
        <v>145</v>
      </c>
      <c r="AV22" s="189"/>
      <c r="AW22" s="192"/>
      <c r="AX22" s="192"/>
      <c r="AY22" s="144"/>
      <c r="AZ22" s="183" t="s">
        <v>146</v>
      </c>
      <c r="BA22" s="186" t="s">
        <v>147</v>
      </c>
    </row>
    <row r="23" spans="1:53" ht="93.75" customHeight="1">
      <c r="B23" s="124"/>
      <c r="C23" s="125"/>
      <c r="D23" s="125"/>
      <c r="E23" s="125"/>
      <c r="F23" s="125"/>
      <c r="G23" s="124"/>
      <c r="H23" s="124"/>
      <c r="I23" s="145"/>
      <c r="J23" s="126"/>
      <c r="K23" s="146"/>
      <c r="L23" s="124"/>
      <c r="M23" s="145"/>
      <c r="N23" s="145"/>
      <c r="O23" s="147"/>
      <c r="P23" s="2"/>
      <c r="Q23" s="171"/>
      <c r="R23" s="24"/>
      <c r="S23" s="24"/>
      <c r="T23" s="24"/>
      <c r="U23" s="24"/>
      <c r="V23" s="24"/>
      <c r="W23" s="24"/>
      <c r="X23" s="127"/>
      <c r="Y23" s="128"/>
      <c r="Z23" s="128"/>
      <c r="AA23" s="148"/>
      <c r="AB23" s="129"/>
      <c r="AC23" s="130"/>
      <c r="AD23" s="128"/>
      <c r="AE23" s="129"/>
      <c r="AF23" s="129"/>
      <c r="AG23" s="149"/>
      <c r="AH23" s="128"/>
      <c r="AI23" s="150"/>
      <c r="AJ23" s="151"/>
      <c r="AK23" s="149"/>
      <c r="AL23" s="152"/>
      <c r="AM23" s="153"/>
      <c r="AN23" s="131"/>
      <c r="AO23" s="2"/>
      <c r="AP23" s="132"/>
      <c r="AQ23" s="132"/>
      <c r="AR23" s="132"/>
      <c r="AT23" s="133"/>
      <c r="AU23" s="134"/>
      <c r="AV23" s="135"/>
      <c r="AW23" s="136"/>
      <c r="AX23" s="137"/>
      <c r="AY23" s="29"/>
      <c r="AZ23" s="135"/>
      <c r="BA23" s="138"/>
    </row>
    <row r="24" spans="1:53" ht="20.45">
      <c r="A24" s="284" t="s">
        <v>148</v>
      </c>
      <c r="B24" s="284"/>
      <c r="C24" s="284"/>
      <c r="D24" s="284"/>
      <c r="E24" s="284"/>
      <c r="F24" s="284"/>
      <c r="G24" s="284"/>
      <c r="H24" s="284"/>
      <c r="P24" s="2"/>
      <c r="BA24" s="118" t="s">
        <v>149</v>
      </c>
    </row>
    <row r="25" spans="1:53">
      <c r="P25" s="2"/>
    </row>
    <row r="26" spans="1:53" s="1" customFormat="1">
      <c r="A26"/>
      <c r="B26"/>
      <c r="C26"/>
      <c r="D26"/>
      <c r="E26"/>
      <c r="F26"/>
      <c r="G26"/>
      <c r="H26"/>
      <c r="I26"/>
      <c r="J26"/>
      <c r="K26"/>
      <c r="P26" s="2"/>
      <c r="Q26" s="166"/>
      <c r="AN26" s="4"/>
      <c r="AO26" s="4"/>
      <c r="AP26" s="4"/>
      <c r="AS26"/>
      <c r="AT26"/>
      <c r="AU26"/>
      <c r="AV26"/>
      <c r="AW26"/>
      <c r="AX26"/>
      <c r="AY26"/>
      <c r="AZ26"/>
      <c r="BA26"/>
    </row>
    <row r="27" spans="1:53" s="1" customFormat="1">
      <c r="A27"/>
      <c r="B27"/>
      <c r="C27"/>
      <c r="D27"/>
      <c r="E27"/>
      <c r="F27"/>
      <c r="G27"/>
      <c r="H27"/>
      <c r="I27"/>
      <c r="J27"/>
      <c r="K27"/>
      <c r="P27" s="2"/>
      <c r="Q27" s="166"/>
      <c r="AN27" s="4"/>
      <c r="AO27" s="4"/>
      <c r="AP27" s="4"/>
      <c r="AS27"/>
      <c r="AT27"/>
      <c r="AU27"/>
      <c r="AV27"/>
      <c r="AW27"/>
      <c r="AX27"/>
      <c r="AY27"/>
      <c r="AZ27"/>
      <c r="BA27"/>
    </row>
    <row r="28" spans="1:53" s="1" customFormat="1">
      <c r="A28"/>
      <c r="B28"/>
      <c r="C28"/>
      <c r="D28"/>
      <c r="E28"/>
      <c r="F28"/>
      <c r="G28"/>
      <c r="H28"/>
      <c r="I28"/>
      <c r="J28"/>
      <c r="K28"/>
      <c r="P28" s="2"/>
      <c r="Q28" s="166"/>
      <c r="AN28" s="4"/>
      <c r="AO28" s="4"/>
      <c r="AP28" s="4"/>
      <c r="AS28"/>
      <c r="AT28"/>
      <c r="AU28"/>
      <c r="AV28"/>
      <c r="AW28"/>
      <c r="AX28"/>
      <c r="AY28"/>
      <c r="AZ28"/>
      <c r="BA28"/>
    </row>
    <row r="29" spans="1:53" s="1" customFormat="1">
      <c r="A29"/>
      <c r="B29"/>
      <c r="C29"/>
      <c r="D29"/>
      <c r="E29"/>
      <c r="F29"/>
      <c r="G29"/>
      <c r="H29"/>
      <c r="I29"/>
      <c r="J29"/>
      <c r="K29"/>
      <c r="P29" s="2"/>
      <c r="Q29" s="166"/>
      <c r="AN29" s="4"/>
      <c r="AO29" s="4"/>
      <c r="AP29" s="4"/>
      <c r="AS29"/>
      <c r="AT29"/>
      <c r="AU29"/>
      <c r="AV29"/>
      <c r="AW29"/>
      <c r="AX29"/>
      <c r="AY29"/>
      <c r="AZ29"/>
      <c r="BA29"/>
    </row>
    <row r="30" spans="1:53" s="1" customFormat="1">
      <c r="A30"/>
      <c r="B30"/>
      <c r="C30"/>
      <c r="D30"/>
      <c r="E30"/>
      <c r="F30"/>
      <c r="G30"/>
      <c r="H30"/>
      <c r="I30"/>
      <c r="J30"/>
      <c r="K30"/>
      <c r="P30" s="2"/>
      <c r="Q30" s="166"/>
      <c r="AN30" s="4"/>
      <c r="AO30" s="4"/>
      <c r="AP30" s="4"/>
      <c r="AS30"/>
      <c r="AT30"/>
      <c r="AU30"/>
      <c r="AV30"/>
      <c r="AW30"/>
      <c r="AX30"/>
      <c r="AY30"/>
      <c r="AZ30"/>
      <c r="BA30"/>
    </row>
    <row r="31" spans="1:53" s="1" customFormat="1">
      <c r="A31"/>
      <c r="B31"/>
      <c r="C31"/>
      <c r="D31"/>
      <c r="E31"/>
      <c r="F31"/>
      <c r="G31"/>
      <c r="H31"/>
      <c r="I31"/>
      <c r="J31"/>
      <c r="K31"/>
      <c r="P31" s="2"/>
      <c r="Q31" s="166"/>
      <c r="AN31" s="4"/>
      <c r="AO31" s="4"/>
      <c r="AP31" s="4"/>
      <c r="AS31"/>
      <c r="AT31"/>
      <c r="AU31"/>
      <c r="AV31"/>
      <c r="AW31"/>
      <c r="AX31"/>
      <c r="AY31"/>
      <c r="AZ31"/>
      <c r="BA31"/>
    </row>
    <row r="32" spans="1:53" s="1" customFormat="1">
      <c r="A32"/>
      <c r="B32"/>
      <c r="C32"/>
      <c r="D32"/>
      <c r="E32"/>
      <c r="F32"/>
      <c r="G32"/>
      <c r="H32"/>
      <c r="I32"/>
      <c r="J32"/>
      <c r="K32"/>
      <c r="P32" s="2"/>
      <c r="Q32" s="166"/>
      <c r="AN32" s="4"/>
      <c r="AO32" s="4"/>
      <c r="AP32" s="4"/>
      <c r="AS32"/>
      <c r="AT32"/>
      <c r="AU32"/>
      <c r="AV32"/>
      <c r="AW32"/>
      <c r="AX32"/>
      <c r="AY32"/>
      <c r="AZ32"/>
      <c r="BA32"/>
    </row>
  </sheetData>
  <mergeCells count="51">
    <mergeCell ref="AR17:AR22"/>
    <mergeCell ref="N17:N22"/>
    <mergeCell ref="AT17:AT22"/>
    <mergeCell ref="A24:H24"/>
    <mergeCell ref="O17:O22"/>
    <mergeCell ref="AN17:AN22"/>
    <mergeCell ref="AP17:AP22"/>
    <mergeCell ref="AQ17:AQ22"/>
    <mergeCell ref="AB16:AC16"/>
    <mergeCell ref="AE16:AF16"/>
    <mergeCell ref="A17:A22"/>
    <mergeCell ref="B17:B22"/>
    <mergeCell ref="C17:C22"/>
    <mergeCell ref="D17:D22"/>
    <mergeCell ref="E17:E22"/>
    <mergeCell ref="F17:F22"/>
    <mergeCell ref="H17:H22"/>
    <mergeCell ref="G17:G22"/>
    <mergeCell ref="I17:I22"/>
    <mergeCell ref="J17:J22"/>
    <mergeCell ref="K17:K22"/>
    <mergeCell ref="L17:L22"/>
    <mergeCell ref="M17:M22"/>
    <mergeCell ref="Q14:AN14"/>
    <mergeCell ref="AP14:AR15"/>
    <mergeCell ref="AT14:AX15"/>
    <mergeCell ref="AZ14:BA15"/>
    <mergeCell ref="Y15:AA15"/>
    <mergeCell ref="AB15:AF15"/>
    <mergeCell ref="AG15:AN15"/>
    <mergeCell ref="A10:C10"/>
    <mergeCell ref="D10:M10"/>
    <mergeCell ref="A11:C11"/>
    <mergeCell ref="D11:M11"/>
    <mergeCell ref="A14:O15"/>
    <mergeCell ref="AV17:AV22"/>
    <mergeCell ref="AW17:AW22"/>
    <mergeCell ref="AX17:AX22"/>
    <mergeCell ref="AZ1:BA2"/>
    <mergeCell ref="AX3:AY4"/>
    <mergeCell ref="AZ3:BA4"/>
    <mergeCell ref="C5:AW8"/>
    <mergeCell ref="AX5:AY6"/>
    <mergeCell ref="AZ5:BA6"/>
    <mergeCell ref="AX7:AY8"/>
    <mergeCell ref="AZ7:BA8"/>
    <mergeCell ref="A12:C12"/>
    <mergeCell ref="D12:M12"/>
    <mergeCell ref="A1:B8"/>
    <mergeCell ref="C1:AW4"/>
    <mergeCell ref="AX1:AY2"/>
  </mergeCells>
  <phoneticPr fontId="24" type="noConversion"/>
  <conditionalFormatting sqref="H17:H23">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3">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3 AM17:AM23">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3">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3">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00000000-0004-0000-0000-000000000000}"/>
  </hyperlinks>
  <pageMargins left="0.70866141732283472" right="0.70866141732283472" top="0.74803149606299213" bottom="0.74803149606299213" header="0.31496062992125984" footer="0.31496062992125984"/>
  <pageSetup paperSize="41" scale="12"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Datos!$A$4:$A$6</xm:f>
          </x14:formula1>
          <xm:sqref>B17:B23</xm:sqref>
        </x14:dataValidation>
        <x14:dataValidation type="list" allowBlank="1" showInputMessage="1" showErrorMessage="1" xr:uid="{00000000-0002-0000-0000-000001000000}">
          <x14:formula1>
            <xm:f>Datos!$O$3:$O$15</xm:f>
          </x14:formula1>
          <xm:sqref>J17:J23</xm:sqref>
        </x14:dataValidation>
        <x14:dataValidation type="list" allowBlank="1" showInputMessage="1" showErrorMessage="1" xr:uid="{00000000-0002-0000-0000-000002000000}">
          <x14:formula1>
            <xm:f>Datos!$P$19:$P$22</xm:f>
          </x14:formula1>
          <xm:sqref>Y17:Y23</xm:sqref>
        </x14:dataValidation>
        <x14:dataValidation type="list" allowBlank="1" showInputMessage="1" showErrorMessage="1" xr:uid="{00000000-0002-0000-0000-000003000000}">
          <x14:formula1>
            <xm:f>Datos!$P$25:$P$26</xm:f>
          </x14:formula1>
          <xm:sqref>Z17:Z23</xm:sqref>
        </x14:dataValidation>
        <x14:dataValidation type="list" allowBlank="1" showInputMessage="1" showErrorMessage="1" xr:uid="{00000000-0002-0000-0000-000004000000}">
          <x14:formula1>
            <xm:f>Instructivo!$E$3:$E$9</xm:f>
          </x14:formula1>
          <xm:sqref>F17:F23</xm:sqref>
        </x14:dataValidation>
        <x14:dataValidation type="list" allowBlank="1" showInputMessage="1" showErrorMessage="1" xr:uid="{00000000-0002-0000-0000-000005000000}">
          <x14:formula1>
            <xm:f>Datos!$P$30:$P$31</xm:f>
          </x14:formula1>
          <xm:sqref>AB17:AB23</xm:sqref>
        </x14:dataValidation>
        <x14:dataValidation type="list" allowBlank="1" showInputMessage="1" showErrorMessage="1" xr:uid="{00000000-0002-0000-0000-000006000000}">
          <x14:formula1>
            <xm:f>Datos!$P$34:$P$35</xm:f>
          </x14:formula1>
          <xm:sqref>AD17:AD23</xm:sqref>
        </x14:dataValidation>
        <x14:dataValidation type="list" allowBlank="1" showInputMessage="1" showErrorMessage="1" xr:uid="{00000000-0002-0000-0000-000007000000}">
          <x14:formula1>
            <xm:f>Datos!$P$38:$P$39</xm:f>
          </x14:formula1>
          <xm:sqref>AE17:AE23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0" t="s">
        <v>150</v>
      </c>
      <c r="D3" t="s">
        <v>151</v>
      </c>
      <c r="G3" t="s">
        <v>152</v>
      </c>
      <c r="J3" t="s">
        <v>153</v>
      </c>
      <c r="O3" t="s">
        <v>154</v>
      </c>
      <c r="P3" t="s">
        <v>152</v>
      </c>
    </row>
    <row r="4" spans="1:17">
      <c r="A4" t="s">
        <v>155</v>
      </c>
      <c r="D4" t="s">
        <v>156</v>
      </c>
      <c r="E4" s="19">
        <v>0.2</v>
      </c>
      <c r="G4" t="s">
        <v>157</v>
      </c>
      <c r="H4" s="19">
        <v>0.2</v>
      </c>
      <c r="J4" t="s">
        <v>158</v>
      </c>
      <c r="K4" t="s">
        <v>159</v>
      </c>
      <c r="O4" t="s">
        <v>160</v>
      </c>
      <c r="P4" s="3" t="s">
        <v>161</v>
      </c>
      <c r="Q4" s="22">
        <v>0.2</v>
      </c>
    </row>
    <row r="5" spans="1:17">
      <c r="A5" t="s">
        <v>71</v>
      </c>
      <c r="D5" t="s">
        <v>162</v>
      </c>
      <c r="E5" s="19">
        <v>0.4</v>
      </c>
      <c r="G5" t="s">
        <v>163</v>
      </c>
      <c r="H5" s="19">
        <v>0.4</v>
      </c>
      <c r="J5" t="s">
        <v>164</v>
      </c>
      <c r="K5" t="s">
        <v>159</v>
      </c>
      <c r="O5" s="21" t="s">
        <v>165</v>
      </c>
      <c r="P5" s="3" t="s">
        <v>166</v>
      </c>
      <c r="Q5" s="22">
        <v>0.4</v>
      </c>
    </row>
    <row r="6" spans="1:17">
      <c r="A6" t="s">
        <v>167</v>
      </c>
      <c r="D6" t="s">
        <v>168</v>
      </c>
      <c r="E6" s="19">
        <v>0.6</v>
      </c>
      <c r="G6" t="s">
        <v>169</v>
      </c>
      <c r="H6" s="19">
        <v>0.6</v>
      </c>
      <c r="J6" t="s">
        <v>170</v>
      </c>
      <c r="K6" t="s">
        <v>169</v>
      </c>
      <c r="O6" t="s">
        <v>171</v>
      </c>
      <c r="P6" s="3" t="s">
        <v>172</v>
      </c>
      <c r="Q6" s="22">
        <v>0.6</v>
      </c>
    </row>
    <row r="7" spans="1:17">
      <c r="D7" t="s">
        <v>173</v>
      </c>
      <c r="E7" s="19">
        <v>0.8</v>
      </c>
      <c r="G7" t="s">
        <v>174</v>
      </c>
      <c r="H7" s="19">
        <v>0.8</v>
      </c>
      <c r="J7" t="s">
        <v>175</v>
      </c>
      <c r="K7" t="s">
        <v>176</v>
      </c>
      <c r="O7" t="s">
        <v>177</v>
      </c>
      <c r="P7" s="3" t="s">
        <v>178</v>
      </c>
      <c r="Q7" s="22">
        <v>0.8</v>
      </c>
    </row>
    <row r="8" spans="1:17">
      <c r="D8" t="s">
        <v>179</v>
      </c>
      <c r="E8" s="19">
        <v>1</v>
      </c>
      <c r="G8" t="s">
        <v>180</v>
      </c>
      <c r="H8" s="19">
        <v>1</v>
      </c>
      <c r="J8" t="s">
        <v>181</v>
      </c>
      <c r="K8" t="s">
        <v>182</v>
      </c>
      <c r="O8" t="s">
        <v>183</v>
      </c>
      <c r="P8" s="3" t="s">
        <v>184</v>
      </c>
      <c r="Q8" s="22">
        <v>1</v>
      </c>
    </row>
    <row r="9" spans="1:17">
      <c r="J9" t="s">
        <v>185</v>
      </c>
      <c r="K9" t="s">
        <v>159</v>
      </c>
    </row>
    <row r="10" spans="1:17">
      <c r="J10" t="s">
        <v>186</v>
      </c>
      <c r="K10" t="s">
        <v>169</v>
      </c>
      <c r="O10" t="s">
        <v>187</v>
      </c>
    </row>
    <row r="11" spans="1:17">
      <c r="J11" t="s">
        <v>188</v>
      </c>
      <c r="K11" t="s">
        <v>169</v>
      </c>
      <c r="O11" t="s">
        <v>189</v>
      </c>
      <c r="P11" s="3" t="s">
        <v>161</v>
      </c>
      <c r="Q11" s="22">
        <v>0.2</v>
      </c>
    </row>
    <row r="12" spans="1:17" ht="30.75" customHeight="1">
      <c r="J12" t="s">
        <v>190</v>
      </c>
      <c r="K12" t="s">
        <v>176</v>
      </c>
      <c r="O12" s="21" t="s">
        <v>191</v>
      </c>
      <c r="P12" s="3" t="s">
        <v>166</v>
      </c>
      <c r="Q12" s="22">
        <v>0.4</v>
      </c>
    </row>
    <row r="13" spans="1:17" ht="28.9">
      <c r="J13" t="s">
        <v>192</v>
      </c>
      <c r="K13" t="s">
        <v>182</v>
      </c>
      <c r="O13" s="21" t="s">
        <v>75</v>
      </c>
      <c r="P13" s="3" t="s">
        <v>172</v>
      </c>
      <c r="Q13" s="22">
        <v>0.6</v>
      </c>
    </row>
    <row r="14" spans="1:17" ht="28.9">
      <c r="J14" t="s">
        <v>193</v>
      </c>
      <c r="K14" t="s">
        <v>169</v>
      </c>
      <c r="O14" s="21" t="s">
        <v>194</v>
      </c>
      <c r="P14" s="3" t="s">
        <v>178</v>
      </c>
      <c r="Q14" s="22">
        <v>0.8</v>
      </c>
    </row>
    <row r="15" spans="1:17" ht="28.9">
      <c r="J15" t="s">
        <v>195</v>
      </c>
      <c r="K15" t="s">
        <v>169</v>
      </c>
      <c r="O15" s="21" t="s">
        <v>196</v>
      </c>
      <c r="P15" s="3" t="s">
        <v>184</v>
      </c>
      <c r="Q15" s="22">
        <v>1</v>
      </c>
    </row>
    <row r="16" spans="1:17">
      <c r="J16" t="s">
        <v>197</v>
      </c>
      <c r="K16" t="s">
        <v>169</v>
      </c>
    </row>
    <row r="17" spans="10:17">
      <c r="J17" t="s">
        <v>198</v>
      </c>
      <c r="K17" t="s">
        <v>176</v>
      </c>
    </row>
    <row r="18" spans="10:17">
      <c r="J18" t="s">
        <v>199</v>
      </c>
      <c r="K18" t="s">
        <v>182</v>
      </c>
    </row>
    <row r="19" spans="10:17">
      <c r="J19" t="s">
        <v>200</v>
      </c>
      <c r="K19" t="s">
        <v>169</v>
      </c>
      <c r="P19" t="s">
        <v>201</v>
      </c>
    </row>
    <row r="20" spans="10:17">
      <c r="J20" t="s">
        <v>202</v>
      </c>
      <c r="K20" t="s">
        <v>169</v>
      </c>
      <c r="P20" t="s">
        <v>82</v>
      </c>
      <c r="Q20" s="19">
        <v>0.25</v>
      </c>
    </row>
    <row r="21" spans="10:17">
      <c r="J21" t="s">
        <v>203</v>
      </c>
      <c r="K21" t="s">
        <v>176</v>
      </c>
      <c r="P21" t="s">
        <v>114</v>
      </c>
      <c r="Q21" s="19">
        <v>0.15</v>
      </c>
    </row>
    <row r="22" spans="10:17">
      <c r="J22" t="s">
        <v>204</v>
      </c>
      <c r="K22" t="s">
        <v>176</v>
      </c>
      <c r="P22" t="s">
        <v>124</v>
      </c>
      <c r="Q22" s="19">
        <v>0.1</v>
      </c>
    </row>
    <row r="23" spans="10:17">
      <c r="J23" t="s">
        <v>205</v>
      </c>
      <c r="K23" t="s">
        <v>182</v>
      </c>
    </row>
    <row r="24" spans="10:17">
      <c r="J24" t="s">
        <v>206</v>
      </c>
      <c r="K24" t="s">
        <v>176</v>
      </c>
      <c r="P24" t="s">
        <v>207</v>
      </c>
    </row>
    <row r="25" spans="10:17">
      <c r="J25" t="s">
        <v>208</v>
      </c>
      <c r="K25" t="s">
        <v>176</v>
      </c>
      <c r="P25" t="s">
        <v>209</v>
      </c>
      <c r="Q25" s="19">
        <v>0.25</v>
      </c>
    </row>
    <row r="26" spans="10:17">
      <c r="J26" t="s">
        <v>210</v>
      </c>
      <c r="K26" t="s">
        <v>176</v>
      </c>
      <c r="P26" t="s">
        <v>83</v>
      </c>
      <c r="Q26" s="19">
        <v>0.15</v>
      </c>
    </row>
    <row r="27" spans="10:17">
      <c r="J27" t="s">
        <v>211</v>
      </c>
      <c r="K27" t="s">
        <v>176</v>
      </c>
    </row>
    <row r="28" spans="10:17">
      <c r="J28" t="s">
        <v>212</v>
      </c>
      <c r="K28" t="s">
        <v>182</v>
      </c>
    </row>
    <row r="29" spans="10:17">
      <c r="P29" t="s">
        <v>213</v>
      </c>
    </row>
    <row r="30" spans="10:17">
      <c r="P30" t="s">
        <v>84</v>
      </c>
    </row>
    <row r="31" spans="10:17">
      <c r="P31" t="s">
        <v>135</v>
      </c>
    </row>
    <row r="33" spans="16:16">
      <c r="P33" t="s">
        <v>214</v>
      </c>
    </row>
    <row r="34" spans="16:16">
      <c r="P34" t="s">
        <v>86</v>
      </c>
    </row>
    <row r="35" spans="16:16">
      <c r="P35" t="s">
        <v>215</v>
      </c>
    </row>
    <row r="37" spans="16:16">
      <c r="P37" t="s">
        <v>216</v>
      </c>
    </row>
    <row r="38" spans="16:16">
      <c r="P38" t="s">
        <v>87</v>
      </c>
    </row>
    <row r="39" spans="16:16">
      <c r="P39" t="s">
        <v>217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3" t="s">
        <v>218</v>
      </c>
      <c r="F2" s="73" t="s">
        <v>219</v>
      </c>
    </row>
    <row r="3" spans="1:12" ht="43.15">
      <c r="E3" s="72" t="s">
        <v>220</v>
      </c>
      <c r="F3" s="71" t="s">
        <v>221</v>
      </c>
    </row>
    <row r="4" spans="1:12" ht="43.15">
      <c r="E4" s="72" t="s">
        <v>222</v>
      </c>
      <c r="F4" s="71" t="s">
        <v>223</v>
      </c>
    </row>
    <row r="5" spans="1:12" ht="144">
      <c r="E5" s="72" t="s">
        <v>224</v>
      </c>
      <c r="F5" s="71" t="s">
        <v>225</v>
      </c>
    </row>
    <row r="6" spans="1:12" ht="43.15">
      <c r="E6" s="72" t="s">
        <v>226</v>
      </c>
      <c r="F6" s="71" t="s">
        <v>227</v>
      </c>
    </row>
    <row r="7" spans="1:12" ht="72">
      <c r="E7" s="72" t="s">
        <v>228</v>
      </c>
      <c r="F7" s="71" t="s">
        <v>229</v>
      </c>
    </row>
    <row r="8" spans="1:12" ht="57.6">
      <c r="E8" s="72" t="s">
        <v>230</v>
      </c>
      <c r="F8" s="71" t="s">
        <v>231</v>
      </c>
    </row>
    <row r="9" spans="1:12" ht="72">
      <c r="E9" s="72" t="s">
        <v>232</v>
      </c>
      <c r="F9" s="71" t="s">
        <v>233</v>
      </c>
    </row>
    <row r="11" spans="1:12">
      <c r="B11" s="333" t="s">
        <v>234</v>
      </c>
      <c r="C11" s="333"/>
      <c r="D11" s="333"/>
      <c r="E11" s="333"/>
      <c r="F11" s="333"/>
      <c r="G11" s="333"/>
      <c r="H11" s="333"/>
      <c r="I11" s="333"/>
      <c r="J11" s="333"/>
      <c r="K11" s="333"/>
      <c r="L11" s="333"/>
    </row>
    <row r="12" spans="1:12">
      <c r="B12" s="333"/>
      <c r="C12" s="333"/>
      <c r="D12" s="333"/>
      <c r="E12" s="333"/>
      <c r="F12" s="333"/>
      <c r="G12" s="333"/>
      <c r="H12" s="333"/>
      <c r="I12" s="333"/>
      <c r="J12" s="333"/>
      <c r="K12" s="333"/>
      <c r="L12" s="333"/>
    </row>
    <row r="13" spans="1:12" ht="23.45">
      <c r="B13" s="334" t="s">
        <v>235</v>
      </c>
      <c r="C13" s="334"/>
      <c r="D13" s="334"/>
      <c r="E13" s="334"/>
      <c r="F13" s="334"/>
      <c r="G13" s="334"/>
      <c r="H13" s="334"/>
      <c r="I13" s="334"/>
      <c r="J13" s="334"/>
      <c r="K13" s="334"/>
      <c r="L13" s="334"/>
    </row>
    <row r="15" spans="1:12" ht="28.9">
      <c r="A15" s="42" t="s">
        <v>236</v>
      </c>
      <c r="B15" s="43">
        <v>1</v>
      </c>
      <c r="C15" s="319" t="s">
        <v>237</v>
      </c>
      <c r="D15" s="320"/>
      <c r="E15" s="320"/>
      <c r="F15" s="320"/>
      <c r="G15" s="320"/>
      <c r="H15" s="320"/>
      <c r="I15" s="320"/>
      <c r="J15" s="320"/>
      <c r="K15" s="320"/>
      <c r="L15" s="320"/>
    </row>
    <row r="16" spans="1:12" ht="18.600000000000001" thickBot="1">
      <c r="C16" s="311"/>
      <c r="D16" s="312"/>
      <c r="E16" s="312"/>
      <c r="F16" s="312"/>
      <c r="G16" s="312"/>
      <c r="H16" s="312"/>
      <c r="I16" s="312"/>
      <c r="J16" s="312"/>
      <c r="K16" s="312"/>
      <c r="L16" s="312"/>
    </row>
    <row r="17" spans="1:12" ht="18.600000000000001" thickBot="1">
      <c r="B17" s="335" t="s">
        <v>238</v>
      </c>
      <c r="C17" s="336"/>
      <c r="D17" s="336"/>
      <c r="E17" s="336"/>
      <c r="F17" s="337"/>
      <c r="G17" s="44"/>
      <c r="H17" s="335" t="s">
        <v>239</v>
      </c>
      <c r="I17" s="338"/>
      <c r="J17" s="338"/>
      <c r="K17" s="338"/>
      <c r="L17" s="339"/>
    </row>
    <row r="18" spans="1:12" ht="23.45">
      <c r="B18" s="45" t="s">
        <v>240</v>
      </c>
      <c r="C18" s="325" t="s">
        <v>54</v>
      </c>
      <c r="D18" s="326"/>
      <c r="E18" s="326"/>
      <c r="F18" s="327"/>
      <c r="G18" s="44"/>
      <c r="H18" s="45" t="s">
        <v>240</v>
      </c>
      <c r="I18" s="328" t="s">
        <v>54</v>
      </c>
      <c r="J18" s="328"/>
      <c r="K18" s="328"/>
      <c r="L18" s="329"/>
    </row>
    <row r="19" spans="1:12" ht="18">
      <c r="B19" s="46">
        <v>100</v>
      </c>
      <c r="C19" s="47" t="s">
        <v>179</v>
      </c>
      <c r="D19" s="330" t="s">
        <v>241</v>
      </c>
      <c r="E19" s="331"/>
      <c r="F19" s="332"/>
      <c r="G19" s="48"/>
      <c r="H19" s="46">
        <v>100</v>
      </c>
      <c r="I19" s="47" t="s">
        <v>242</v>
      </c>
      <c r="J19" s="330" t="s">
        <v>243</v>
      </c>
      <c r="K19" s="331"/>
      <c r="L19" s="332"/>
    </row>
    <row r="20" spans="1:12" ht="18">
      <c r="B20" s="46">
        <v>80</v>
      </c>
      <c r="C20" s="49" t="s">
        <v>173</v>
      </c>
      <c r="D20" s="313" t="s">
        <v>244</v>
      </c>
      <c r="E20" s="314"/>
      <c r="F20" s="315"/>
      <c r="G20" s="48"/>
      <c r="H20" s="46">
        <v>80</v>
      </c>
      <c r="I20" s="49" t="s">
        <v>245</v>
      </c>
      <c r="J20" s="313" t="s">
        <v>246</v>
      </c>
      <c r="K20" s="314"/>
      <c r="L20" s="315"/>
    </row>
    <row r="21" spans="1:12" ht="18">
      <c r="B21" s="46">
        <v>60</v>
      </c>
      <c r="C21" s="50" t="s">
        <v>168</v>
      </c>
      <c r="D21" s="313" t="s">
        <v>247</v>
      </c>
      <c r="E21" s="314"/>
      <c r="F21" s="315"/>
      <c r="G21" s="48"/>
      <c r="H21" s="46">
        <v>60</v>
      </c>
      <c r="I21" s="50" t="s">
        <v>248</v>
      </c>
      <c r="J21" s="313" t="s">
        <v>249</v>
      </c>
      <c r="K21" s="314"/>
      <c r="L21" s="315"/>
    </row>
    <row r="22" spans="1:12" ht="18">
      <c r="B22" s="46">
        <v>40</v>
      </c>
      <c r="C22" s="51" t="s">
        <v>162</v>
      </c>
      <c r="D22" s="313" t="s">
        <v>250</v>
      </c>
      <c r="E22" s="314"/>
      <c r="F22" s="315"/>
      <c r="G22" s="48"/>
      <c r="H22" s="46">
        <v>40</v>
      </c>
      <c r="I22" s="51" t="s">
        <v>251</v>
      </c>
      <c r="J22" s="313" t="s">
        <v>252</v>
      </c>
      <c r="K22" s="314"/>
      <c r="L22" s="315"/>
    </row>
    <row r="23" spans="1:12" ht="18.600000000000001" thickBot="1">
      <c r="B23" s="52">
        <v>20</v>
      </c>
      <c r="C23" s="53" t="s">
        <v>156</v>
      </c>
      <c r="D23" s="316" t="s">
        <v>253</v>
      </c>
      <c r="E23" s="317"/>
      <c r="F23" s="318"/>
      <c r="G23" s="48"/>
      <c r="H23" s="52">
        <v>20</v>
      </c>
      <c r="I23" s="53" t="s">
        <v>254</v>
      </c>
      <c r="J23" s="316" t="s">
        <v>255</v>
      </c>
      <c r="K23" s="317"/>
      <c r="L23" s="318"/>
    </row>
    <row r="24" spans="1:12">
      <c r="B24" s="44" t="s">
        <v>256</v>
      </c>
      <c r="C24" s="44"/>
      <c r="D24" s="44"/>
      <c r="E24" s="44"/>
      <c r="F24" s="44"/>
      <c r="G24" s="44"/>
      <c r="H24" s="44" t="s">
        <v>256</v>
      </c>
      <c r="I24" s="44"/>
      <c r="J24" s="44"/>
      <c r="K24" s="44"/>
      <c r="L24" s="44"/>
    </row>
    <row r="27" spans="1:12" ht="28.9">
      <c r="A27" s="42" t="s">
        <v>236</v>
      </c>
      <c r="B27" s="43">
        <v>2</v>
      </c>
      <c r="C27" s="319" t="s">
        <v>152</v>
      </c>
      <c r="D27" s="320"/>
      <c r="E27" s="320"/>
      <c r="F27" s="320"/>
      <c r="G27" s="320"/>
      <c r="H27" s="320"/>
      <c r="I27" s="320"/>
      <c r="J27" s="320"/>
      <c r="K27" s="320"/>
      <c r="L27" s="320"/>
    </row>
    <row r="28" spans="1:12">
      <c r="B28" s="44"/>
      <c r="C28" s="44"/>
      <c r="D28" s="44"/>
      <c r="E28" s="44"/>
      <c r="F28" s="44"/>
      <c r="G28" s="44"/>
      <c r="H28" s="44"/>
      <c r="I28" s="44"/>
      <c r="J28" s="44"/>
      <c r="K28" s="54"/>
      <c r="L28" s="54"/>
    </row>
    <row r="29" spans="1:12" ht="18">
      <c r="B29" s="321" t="s">
        <v>257</v>
      </c>
      <c r="C29" s="322"/>
      <c r="D29" s="322"/>
      <c r="E29" s="322"/>
      <c r="F29" s="322"/>
      <c r="G29" s="322"/>
      <c r="H29" s="322"/>
      <c r="I29" s="322"/>
      <c r="J29" s="322"/>
      <c r="K29" s="323"/>
      <c r="L29" s="54"/>
    </row>
    <row r="30" spans="1:12" ht="17.45">
      <c r="B30" s="324" t="s">
        <v>258</v>
      </c>
      <c r="C30" s="324"/>
      <c r="D30" s="324" t="s">
        <v>259</v>
      </c>
      <c r="E30" s="324"/>
      <c r="F30" s="324" t="s">
        <v>71</v>
      </c>
      <c r="G30" s="324"/>
      <c r="H30" s="324"/>
      <c r="I30" s="324"/>
      <c r="J30" s="324"/>
      <c r="K30" s="324"/>
    </row>
    <row r="31" spans="1:12" ht="18">
      <c r="B31" s="55">
        <v>100</v>
      </c>
      <c r="C31" s="56" t="s">
        <v>184</v>
      </c>
      <c r="D31" s="310" t="s">
        <v>260</v>
      </c>
      <c r="E31" s="310"/>
      <c r="F31" s="310" t="s">
        <v>196</v>
      </c>
      <c r="G31" s="310"/>
      <c r="H31" s="310"/>
      <c r="I31" s="310"/>
      <c r="J31" s="310"/>
      <c r="K31" s="310"/>
    </row>
    <row r="32" spans="1:12" ht="18">
      <c r="B32" s="55">
        <v>80</v>
      </c>
      <c r="C32" s="57" t="s">
        <v>178</v>
      </c>
      <c r="D32" s="310" t="s">
        <v>261</v>
      </c>
      <c r="E32" s="310"/>
      <c r="F32" s="310" t="s">
        <v>262</v>
      </c>
      <c r="G32" s="310"/>
      <c r="H32" s="310"/>
      <c r="I32" s="310"/>
      <c r="J32" s="310"/>
      <c r="K32" s="310"/>
    </row>
    <row r="33" spans="1:26" ht="18">
      <c r="B33" s="55">
        <v>60</v>
      </c>
      <c r="C33" s="58" t="s">
        <v>172</v>
      </c>
      <c r="D33" s="310" t="s">
        <v>263</v>
      </c>
      <c r="E33" s="310"/>
      <c r="F33" s="310" t="s">
        <v>264</v>
      </c>
      <c r="G33" s="310"/>
      <c r="H33" s="310"/>
      <c r="I33" s="310"/>
      <c r="J33" s="310"/>
      <c r="K33" s="310"/>
    </row>
    <row r="34" spans="1:26" ht="18">
      <c r="B34" s="55">
        <v>40</v>
      </c>
      <c r="C34" s="59" t="s">
        <v>166</v>
      </c>
      <c r="D34" s="310" t="s">
        <v>265</v>
      </c>
      <c r="E34" s="310"/>
      <c r="F34" s="310" t="s">
        <v>266</v>
      </c>
      <c r="G34" s="310"/>
      <c r="H34" s="310"/>
      <c r="I34" s="310"/>
      <c r="J34" s="310"/>
      <c r="K34" s="310"/>
    </row>
    <row r="35" spans="1:26" ht="18">
      <c r="B35" s="55">
        <v>20</v>
      </c>
      <c r="C35" s="60" t="s">
        <v>161</v>
      </c>
      <c r="D35" s="310" t="s">
        <v>267</v>
      </c>
      <c r="E35" s="310"/>
      <c r="F35" s="310" t="s">
        <v>189</v>
      </c>
      <c r="G35" s="310"/>
      <c r="H35" s="310"/>
      <c r="I35" s="310"/>
      <c r="J35" s="310"/>
      <c r="K35" s="310"/>
    </row>
    <row r="38" spans="1:26" ht="28.9">
      <c r="A38" s="42" t="s">
        <v>236</v>
      </c>
      <c r="B38" s="43"/>
      <c r="C38" s="311" t="s">
        <v>268</v>
      </c>
      <c r="D38" s="312"/>
      <c r="E38" s="312"/>
      <c r="F38" s="312"/>
      <c r="G38" s="312"/>
      <c r="H38" s="312"/>
      <c r="I38" s="312"/>
      <c r="J38" s="312"/>
      <c r="K38" s="312"/>
      <c r="L38" s="312"/>
      <c r="X38" s="5"/>
      <c r="Y38" s="61"/>
    </row>
    <row r="39" spans="1:26">
      <c r="X39" s="5"/>
      <c r="Y39" s="61"/>
    </row>
    <row r="40" spans="1:26" ht="151.15" thickBot="1">
      <c r="B40" s="62" t="s">
        <v>269</v>
      </c>
      <c r="C40" s="63" t="s">
        <v>270</v>
      </c>
      <c r="D40" s="63" t="s">
        <v>271</v>
      </c>
      <c r="E40" s="62" t="s">
        <v>272</v>
      </c>
      <c r="F40" s="62" t="s">
        <v>273</v>
      </c>
      <c r="G40" s="62" t="s">
        <v>274</v>
      </c>
      <c r="H40" s="62" t="s">
        <v>275</v>
      </c>
      <c r="I40" s="62" t="s">
        <v>276</v>
      </c>
      <c r="J40" s="62" t="s">
        <v>277</v>
      </c>
      <c r="K40" s="62" t="s">
        <v>278</v>
      </c>
      <c r="L40" s="62" t="s">
        <v>279</v>
      </c>
      <c r="M40" s="62" t="s">
        <v>280</v>
      </c>
      <c r="N40" s="62" t="s">
        <v>281</v>
      </c>
      <c r="O40" s="62" t="s">
        <v>282</v>
      </c>
      <c r="P40" s="62" t="s">
        <v>283</v>
      </c>
      <c r="Q40" s="62" t="s">
        <v>284</v>
      </c>
      <c r="R40" s="62" t="s">
        <v>285</v>
      </c>
      <c r="S40" s="62" t="s">
        <v>286</v>
      </c>
      <c r="T40" s="62" t="s">
        <v>287</v>
      </c>
      <c r="U40" s="62" t="s">
        <v>288</v>
      </c>
      <c r="V40" s="62" t="s">
        <v>289</v>
      </c>
      <c r="W40" s="62" t="s">
        <v>290</v>
      </c>
      <c r="X40" s="64" t="s">
        <v>291</v>
      </c>
      <c r="Y40" s="65" t="s">
        <v>292</v>
      </c>
      <c r="Z40" s="65" t="s">
        <v>292</v>
      </c>
    </row>
    <row r="41" spans="1:26" ht="15">
      <c r="B41" s="66"/>
      <c r="C41" s="67"/>
      <c r="D41" s="67"/>
      <c r="E41" s="66"/>
      <c r="F41" s="66"/>
      <c r="G41" s="66"/>
      <c r="H41" s="66"/>
      <c r="I41" s="66"/>
      <c r="J41" s="66"/>
      <c r="K41" s="66"/>
      <c r="L41" s="66"/>
      <c r="M41" s="66"/>
      <c r="N41" s="66"/>
      <c r="O41" s="66"/>
      <c r="P41" s="66"/>
      <c r="Q41" s="66"/>
      <c r="R41" s="66"/>
      <c r="S41" s="66"/>
      <c r="T41" s="66"/>
      <c r="U41" s="66"/>
      <c r="V41" s="66"/>
      <c r="W41" s="66"/>
      <c r="X41" s="68">
        <f>COUNTIF(E41:W41,"SI")</f>
        <v>0</v>
      </c>
      <c r="Y41" s="69" t="str">
        <f>IF(OR(T41="SI",X41&gt;11),"100",IF(X41&gt;5,"80",IF(X41&gt;0,"60","")))</f>
        <v/>
      </c>
      <c r="Z41" s="70" t="str">
        <f>IF(OR(T41="SI",X41&gt;11),"CATASTRÓFICO",IF(X41&gt;5,"MAYOR",IF(X41&gt;0,"MODERADO","")))</f>
        <v/>
      </c>
    </row>
    <row r="45" spans="1:26" ht="23.45">
      <c r="A45" s="305" t="s">
        <v>293</v>
      </c>
      <c r="B45" s="305"/>
      <c r="C45" s="305"/>
      <c r="D45" s="305"/>
      <c r="E45" s="305"/>
      <c r="F45" s="305"/>
      <c r="G45" s="305"/>
      <c r="H45" s="305"/>
      <c r="I45" s="305"/>
      <c r="J45" s="305"/>
    </row>
    <row r="46" spans="1:26">
      <c r="C46" s="20"/>
      <c r="D46" s="5"/>
      <c r="E46" s="5"/>
      <c r="F46" s="5"/>
      <c r="G46" s="5"/>
      <c r="H46" s="5"/>
    </row>
    <row r="47" spans="1:26" ht="15.6">
      <c r="B47" s="297" t="s">
        <v>237</v>
      </c>
      <c r="C47" s="83" t="s">
        <v>179</v>
      </c>
      <c r="D47" s="86"/>
      <c r="E47" s="97"/>
      <c r="F47" s="87"/>
      <c r="G47" s="97"/>
      <c r="H47" s="88"/>
      <c r="J47" s="308" t="s">
        <v>294</v>
      </c>
    </row>
    <row r="48" spans="1:26" ht="15.6">
      <c r="B48" s="297"/>
      <c r="C48" s="84">
        <v>1</v>
      </c>
      <c r="D48" s="89"/>
      <c r="E48" s="98"/>
      <c r="F48" s="82"/>
      <c r="G48" s="98"/>
      <c r="H48" s="90"/>
      <c r="J48" s="309"/>
    </row>
    <row r="49" spans="2:10" ht="15.6">
      <c r="B49" s="297"/>
      <c r="C49" s="83" t="s">
        <v>173</v>
      </c>
      <c r="D49" s="103"/>
      <c r="E49" s="104"/>
      <c r="F49" s="87"/>
      <c r="G49" s="97"/>
      <c r="H49" s="88"/>
      <c r="J49" s="298" t="s">
        <v>182</v>
      </c>
    </row>
    <row r="50" spans="2:10" ht="15.6">
      <c r="B50" s="297"/>
      <c r="C50" s="84">
        <v>0.8</v>
      </c>
      <c r="D50" s="105"/>
      <c r="E50" s="106"/>
      <c r="F50" s="95"/>
      <c r="G50" s="102"/>
      <c r="H50" s="96"/>
      <c r="J50" s="299"/>
    </row>
    <row r="51" spans="2:10" ht="15.6">
      <c r="B51" s="297"/>
      <c r="C51" s="83" t="s">
        <v>168</v>
      </c>
      <c r="D51" s="91"/>
      <c r="E51" s="99"/>
      <c r="F51" s="81"/>
      <c r="G51" s="98"/>
      <c r="H51" s="90"/>
      <c r="J51" s="300" t="s">
        <v>176</v>
      </c>
    </row>
    <row r="52" spans="2:10" ht="15.6">
      <c r="B52" s="297"/>
      <c r="C52" s="84">
        <v>0.6</v>
      </c>
      <c r="D52" s="91"/>
      <c r="E52" s="99"/>
      <c r="F52" s="81"/>
      <c r="G52" s="98"/>
      <c r="H52" s="90"/>
      <c r="J52" s="301"/>
    </row>
    <row r="53" spans="2:10" ht="15.6">
      <c r="B53" s="297"/>
      <c r="C53" s="83" t="s">
        <v>162</v>
      </c>
      <c r="D53" s="107"/>
      <c r="E53" s="104"/>
      <c r="F53" s="108"/>
      <c r="G53" s="97"/>
      <c r="H53" s="88"/>
      <c r="J53" s="302" t="s">
        <v>169</v>
      </c>
    </row>
    <row r="54" spans="2:10" ht="15.6">
      <c r="B54" s="297"/>
      <c r="C54" s="84">
        <v>0.4</v>
      </c>
      <c r="D54" s="93"/>
      <c r="E54" s="106"/>
      <c r="F54" s="94"/>
      <c r="G54" s="102"/>
      <c r="H54" s="96"/>
      <c r="J54" s="303"/>
    </row>
    <row r="55" spans="2:10" ht="15.6">
      <c r="B55" s="297"/>
      <c r="C55" s="85" t="s">
        <v>156</v>
      </c>
      <c r="D55" s="92"/>
      <c r="E55" s="100"/>
      <c r="F55" s="81"/>
      <c r="G55" s="98"/>
      <c r="H55" s="90"/>
      <c r="J55" s="306" t="s">
        <v>159</v>
      </c>
    </row>
    <row r="56" spans="2:10" ht="15.6">
      <c r="B56" s="297"/>
      <c r="C56" s="84">
        <v>0.2</v>
      </c>
      <c r="D56" s="93"/>
      <c r="E56" s="101"/>
      <c r="F56" s="94"/>
      <c r="G56" s="102"/>
      <c r="H56" s="96"/>
      <c r="J56" s="307"/>
    </row>
    <row r="57" spans="2:10" ht="17.45">
      <c r="D57" s="74" t="s">
        <v>161</v>
      </c>
      <c r="E57" s="78" t="s">
        <v>166</v>
      </c>
      <c r="F57" s="78" t="s">
        <v>172</v>
      </c>
      <c r="G57" s="80" t="s">
        <v>178</v>
      </c>
      <c r="H57" s="75" t="s">
        <v>184</v>
      </c>
    </row>
    <row r="58" spans="2:10">
      <c r="D58" s="76">
        <v>0.2</v>
      </c>
      <c r="E58" s="79">
        <v>0.4</v>
      </c>
      <c r="F58" s="79">
        <v>0.6</v>
      </c>
      <c r="G58" s="79">
        <v>0.8</v>
      </c>
      <c r="H58" s="77">
        <v>1</v>
      </c>
    </row>
    <row r="59" spans="2:10" ht="23.45">
      <c r="D59" s="304" t="s">
        <v>152</v>
      </c>
      <c r="E59" s="304"/>
      <c r="F59" s="304"/>
      <c r="G59" s="304"/>
      <c r="H59" s="304"/>
    </row>
    <row r="63" spans="2:10">
      <c r="D63" s="295" t="s">
        <v>295</v>
      </c>
      <c r="E63" s="295"/>
      <c r="F63" s="295"/>
    </row>
    <row r="64" spans="2:10">
      <c r="D64" s="111" t="s">
        <v>296</v>
      </c>
      <c r="E64" s="111" t="s">
        <v>297</v>
      </c>
      <c r="F64" s="111" t="s">
        <v>298</v>
      </c>
    </row>
    <row r="65" spans="4:6" ht="86.45">
      <c r="D65" s="110" t="s">
        <v>299</v>
      </c>
      <c r="E65" s="71" t="s">
        <v>300</v>
      </c>
      <c r="F65" s="71" t="s">
        <v>301</v>
      </c>
    </row>
    <row r="66" spans="4:6" ht="57.6">
      <c r="D66" s="110" t="s">
        <v>302</v>
      </c>
      <c r="E66" s="71" t="s">
        <v>303</v>
      </c>
      <c r="F66" s="110" t="s">
        <v>304</v>
      </c>
    </row>
    <row r="67" spans="4:6" ht="57.6">
      <c r="D67" s="110" t="s">
        <v>305</v>
      </c>
      <c r="E67" s="110" t="s">
        <v>306</v>
      </c>
      <c r="F67" s="110" t="s">
        <v>307</v>
      </c>
    </row>
    <row r="69" spans="4:6" ht="30" customHeight="1">
      <c r="D69" s="72" t="s">
        <v>308</v>
      </c>
      <c r="E69" s="296" t="s">
        <v>309</v>
      </c>
      <c r="F69" s="296"/>
    </row>
    <row r="70" spans="4:6" ht="30" customHeight="1">
      <c r="D70" s="72" t="s">
        <v>310</v>
      </c>
      <c r="E70" s="296" t="s">
        <v>311</v>
      </c>
      <c r="F70" s="296"/>
    </row>
    <row r="73" spans="4:6">
      <c r="E73" s="112" t="s">
        <v>294</v>
      </c>
      <c r="F73" s="112" t="s">
        <v>312</v>
      </c>
    </row>
    <row r="74" spans="4:6" ht="28.9">
      <c r="E74" s="113" t="s">
        <v>313</v>
      </c>
      <c r="F74" s="114" t="s">
        <v>314</v>
      </c>
    </row>
    <row r="75" spans="4:6" ht="28.9">
      <c r="E75" s="115" t="s">
        <v>315</v>
      </c>
      <c r="F75" s="114" t="s">
        <v>316</v>
      </c>
    </row>
    <row r="76" spans="4:6" ht="28.9">
      <c r="E76" s="116" t="s">
        <v>173</v>
      </c>
      <c r="F76" s="114" t="s">
        <v>316</v>
      </c>
    </row>
    <row r="77" spans="4:6" ht="28.9">
      <c r="E77" s="117" t="s">
        <v>317</v>
      </c>
      <c r="F77" s="114" t="s">
        <v>316</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53E01796-775F-4F6B-A6C9-E1A068B3A6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Camilo Andres Cuadros Pantoja</cp:lastModifiedBy>
  <cp:revision/>
  <dcterms:created xsi:type="dcterms:W3CDTF">2021-05-10T15:52:34Z</dcterms:created>
  <dcterms:modified xsi:type="dcterms:W3CDTF">2026-06-01T19:46:55Z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14943500</vt:r8>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ies>
</file>