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Formulación de Riesgos de Gestión AÑO 2026\"/>
    </mc:Choice>
  </mc:AlternateContent>
  <xr:revisionPtr revIDLastSave="48" documentId="8_{45639E8A-EF62-4152-9866-3CBE56E703FF}" xr6:coauthVersionLast="47" xr6:coauthVersionMax="47" xr10:uidLastSave="{A39759C1-F4E5-4760-B548-35507F9C1A57}"/>
  <bookViews>
    <workbookView xWindow="-108" yWindow="-108" windowWidth="23256" windowHeight="12456" tabRatio="789" firstSheet="2" activeTab="2" xr2:uid="{E9951750-6718-4E65-99C4-7D8C6E70D595}"/>
  </bookViews>
  <sheets>
    <sheet name="CONTROL DE CAMBIOS" sheetId="13" r:id="rId1"/>
    <sheet name="Riesgos Gestión #1" sheetId="11" r:id="rId2"/>
    <sheet name="Riesgos Gestión# 2" sheetId="12" r:id="rId3"/>
    <sheet name="Datos" sheetId="5" r:id="rId4"/>
    <sheet name="Instructivo" sheetId="4" r:id="rId5"/>
  </sheets>
  <definedNames>
    <definedName name="_xlnm.Print_Area" localSheetId="1">'Riesgos Gestión #1'!$A$1:$BB$21</definedName>
    <definedName name="_xlnm.Print_Area" localSheetId="2">'Riesgos Gestión# 2'!$A$1:$BB$19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7" i="12" l="1"/>
  <c r="AA17" i="12"/>
  <c r="X17" i="12"/>
  <c r="K17" i="12"/>
  <c r="L17" i="12" s="1"/>
  <c r="M17" i="12" s="1"/>
  <c r="H17" i="12"/>
  <c r="I17" i="12" s="1"/>
  <c r="AF17" i="11"/>
  <c r="AF19" i="11"/>
  <c r="AI17" i="12" l="1"/>
  <c r="AG17" i="12"/>
  <c r="AH17" i="12" s="1"/>
  <c r="N17" i="12"/>
  <c r="O17" i="12" s="1"/>
  <c r="AK17" i="12"/>
  <c r="AJ17" i="12" s="1"/>
  <c r="AA19" i="11"/>
  <c r="X19" i="11"/>
  <c r="AF18" i="11"/>
  <c r="AA18" i="11"/>
  <c r="X18" i="11"/>
  <c r="AA17" i="11"/>
  <c r="X17" i="11"/>
  <c r="K17" i="11"/>
  <c r="L17" i="11" s="1"/>
  <c r="M17" i="11" s="1"/>
  <c r="H17" i="11"/>
  <c r="I17" i="11" s="1"/>
  <c r="AL17" i="12" l="1"/>
  <c r="AM17" i="12" s="1"/>
  <c r="AK17" i="11"/>
  <c r="AJ17" i="11" s="1"/>
  <c r="AG17" i="11"/>
  <c r="AH17" i="11" s="1"/>
  <c r="AI17" i="11"/>
  <c r="AG18" i="11" s="1"/>
  <c r="N17" i="11"/>
  <c r="O17" i="11" s="1"/>
  <c r="AK18" i="11" l="1"/>
  <c r="AJ18" i="11" s="1"/>
  <c r="AL17" i="11"/>
  <c r="AM17" i="11" s="1"/>
  <c r="AI18" i="11"/>
  <c r="AG19" i="11" s="1"/>
  <c r="AH18" i="11"/>
  <c r="AK19" i="11" l="1"/>
  <c r="AJ19" i="11" s="1"/>
  <c r="AH19" i="11"/>
  <c r="AI19" i="11"/>
  <c r="AL18" i="11"/>
  <c r="AM18" i="11" s="1"/>
  <c r="AL19" i="11" l="1"/>
  <c r="AM19" i="11" s="1"/>
  <c r="X41" i="4" l="1"/>
  <c r="Z41" i="4" s="1"/>
  <c r="Y4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B2BF1E2C-7E28-455F-A3A6-B89BB91D3584}">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9C7E9616-DA93-834E-831C-DC0741B33464}">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sharedStrings.xml><?xml version="1.0" encoding="utf-8"?>
<sst xmlns="http://schemas.openxmlformats.org/spreadsheetml/2006/main" count="472" uniqueCount="301">
  <si>
    <t>CONTROL DE CAMBIOS</t>
  </si>
  <si>
    <t>A continuación se presentan los cambios realizados de los riesgos en el p roceso</t>
  </si>
  <si>
    <t xml:space="preserve">FECHA </t>
  </si>
  <si>
    <t>CAMBIO REALIZADO</t>
  </si>
  <si>
    <t>Se revisa el riesgo 1 y sus controles y no requiere de actualización.</t>
  </si>
  <si>
    <t>Riesgo 2: Comunicar orientaciones a la entidad frente a la Contratación de prestación de servicios y se proyecta para cumplimiento a partir del mes de febrero de 2026</t>
  </si>
  <si>
    <t>Se podrán incluir más filas de acuerdo a la cambios realizados</t>
  </si>
  <si>
    <t xml:space="preserve">DIRECCIONAMIENTO ESTRATÉGICO </t>
  </si>
  <si>
    <t>CÓDIGO</t>
  </si>
  <si>
    <t>E-DES-FT-015</t>
  </si>
  <si>
    <t>VERSIÓN</t>
  </si>
  <si>
    <t>11</t>
  </si>
  <si>
    <t>MAPA DE RIESGOS DE GESTIÓN Y RIESGOS FISCALES</t>
  </si>
  <si>
    <t>PÁGINA</t>
  </si>
  <si>
    <t>1 DE 2</t>
  </si>
  <si>
    <t>VIGENTE DESDE</t>
  </si>
  <si>
    <t>Proceso</t>
  </si>
  <si>
    <t>GESTION CONTRACTUAL</t>
  </si>
  <si>
    <t>Objetivo del Proceso</t>
  </si>
  <si>
    <t>Adelantar los procesos de contratación del IDIPRON según la información registrada en el Plan Anual de Adquisiciones publicado en el SECOP II bajo las diferentes modalidades establecidas dentro del marco legal vigente, cumpliendo con los principios de transparencia, economía, responsabilidad y los postulados que rigen la función administrativa de manera que se puedan cubrir las necesidades para el normal desarrollo de las actividades misionales y administrativas de la entidad</t>
  </si>
  <si>
    <t>Alcance</t>
  </si>
  <si>
    <t>El proceso inicia con la consolidación y aprobación del Plan Anual de Adquisiciones - PAA su desarrollo a traves de la estructuración, evaluación, contratación, supervisión y termina con la liquidación de los procesos contractuales cuando aplique.</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</si>
  <si>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</si>
  <si>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</si>
  <si>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</si>
  <si>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</si>
  <si>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</si>
  <si>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</si>
  <si>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</si>
  <si>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</si>
  <si>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</si>
  <si>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</si>
  <si>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</si>
  <si>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</si>
  <si>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</si>
  <si>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</si>
  <si>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</si>
  <si>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</si>
  <si>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</si>
  <si>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</si>
  <si>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</si>
  <si>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</si>
  <si>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</si>
  <si>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</si>
  <si>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</si>
  <si>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</si>
  <si>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</si>
  <si>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</si>
  <si>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</si>
  <si>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rgb="FF000000"/>
        <rFont val="Times New Roman"/>
      </rPr>
      <t xml:space="preserve">EVIDENCIA DE LA EJECUCIÓN DEL CONTROL
</t>
    </r>
    <r>
      <rPr>
        <sz val="12"/>
        <color rgb="FF000000"/>
        <rFont val="Times New Roman"/>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</si>
  <si>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</si>
  <si>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</si>
  <si>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</si>
  <si>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</si>
  <si>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</si>
  <si>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</si>
  <si>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</si>
  <si>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</si>
  <si>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</si>
  <si>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</si>
  <si>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</si>
  <si>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</si>
  <si>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</si>
  <si>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</si>
  <si>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</si>
  <si>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</si>
  <si>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</si>
  <si>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</si>
  <si>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</si>
  <si>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</si>
  <si>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</si>
  <si>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</si>
  <si>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</si>
  <si>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Perdida de confiabilidad por parte de los grupos de valor</t>
  </si>
  <si>
    <t xml:space="preserve">Celebración de contratos sin el lleno de los requisitos </t>
  </si>
  <si>
    <t>Posibilidad de afectación reputacional por perdida de confiabilidad por parte de los grupos de valor debido a la celebración de contratos sin el lleno de los requisitos</t>
  </si>
  <si>
    <t>El riesgo afecta la imagen de la entidad internamente, de conocimiento general nivel interno, de junta directiva y/o de proveedores</t>
  </si>
  <si>
    <t>El comité estructurador</t>
  </si>
  <si>
    <t>Cada vez que se adelante un proceso de contratación de bienes y servicios</t>
  </si>
  <si>
    <t>Verificar que los estudios previos contengan los requisitos definidos conforme con la normatividad vigente en materia de contratación</t>
  </si>
  <si>
    <t>Se define a través de los estudios previos , los requisitos de orden jurídico, técnico y financiero para la postulación de los diferentes proponentes de los procesos de contratación de bienes y servicios de la entidad.</t>
  </si>
  <si>
    <t>Se solicita a los miembros del comité estructurador los ajustes respectivos para ser incluidos en el estudio, a través de correo electrónico</t>
  </si>
  <si>
    <t>Estudio previo (Muestra 20% de los contratos adjudicados en el periodo reportado) 
Correo electrónico con solicitudes de ajustes para ser incluidos en los estudios previos ( Cuando aplique)</t>
  </si>
  <si>
    <t>Preventivo</t>
  </si>
  <si>
    <t>Manual</t>
  </si>
  <si>
    <t>Documentado</t>
  </si>
  <si>
    <t>Manual de Contratación A-GCO-MA-002</t>
  </si>
  <si>
    <t>Continua</t>
  </si>
  <si>
    <t>Con registro</t>
  </si>
  <si>
    <t>REDUCIR EL RIESGO</t>
  </si>
  <si>
    <t>De acuerdo con la.metodologia para la administración del riesgo, no se formulan acciones de fortalecimiento para la vigencia 2026, por cuanto los controles existentes se consideran suficientes y permiten mitigar el riesgo</t>
  </si>
  <si>
    <r>
      <rPr>
        <b/>
        <sz val="11"/>
        <color rgb="FF000000"/>
        <rFont val="Times New Roman"/>
      </rPr>
      <t xml:space="preserve">CONTROL 1
</t>
    </r>
    <r>
      <rPr>
        <sz val="11"/>
        <color rgb="FF000000"/>
        <rFont val="Times New Roman"/>
      </rPr>
      <t xml:space="preserve">
El comité estructurador definió los requisitos de orden jurídico técnico y financiero de los once (11) contratos suscritos  por la entidad en el primer cuatrimestre. se remite muestra del 20% de los estudios previos de los contratos suscritos.
Se remite muestra con las observaciones presentadas a los procesos de contratación de aseo y cafeteria
</t>
    </r>
    <r>
      <rPr>
        <b/>
        <sz val="11"/>
        <color rgb="FF000000"/>
        <rFont val="Times New Roman"/>
      </rPr>
      <t xml:space="preserve">CONTROL 2
</t>
    </r>
    <r>
      <rPr>
        <sz val="11"/>
        <color rgb="FF000000"/>
        <rFont val="Times New Roman"/>
      </rPr>
      <t xml:space="preserve">El Comité Asesor de Contratación reviso las necesidades de contratación de bienes y servicios de la entidad que fueron presentados para su conocimiento y avaló los procesos para continuar su respectivo tramite segun la modalidad de contratación programada en el PAA.
Se remite acta No 1 que contiene la aprobación del PAA para la vigencia 2026.
ACTA No 5 
1. PRESTAR EL SERVICIO DE FOTOCOPIADO, ESCÁNER E IMPRESIÓN BAJO LA MODALIDAD DE OUTSOURCING PARA LAS DIFERENTES SEDES DEL IDIPRON”.
2. PRESTAR EL SERVICIO DE TRANSPORTE DE CARGA PARA LA EJECUCIÓN DE LOS CONVENIOS SUSCRITOS EN EL MARCO DEL PROYECTO DE INVERSIÓN 7967”.
ACTA No 6.
CONTRATAR EL SERVICIO INTEGRAL DE ASEO, CAFETERIA Y MANTENIMIENTO INCLUIDO EL SUMINISTRO DE INSUMOS, EQUIPOS Y MAQUINARIA PARA LAS DIFERENTES SEDES DEL IDIPRON.
</t>
    </r>
    <r>
      <rPr>
        <b/>
        <sz val="11"/>
        <color rgb="FF000000"/>
        <rFont val="Times New Roman"/>
      </rPr>
      <t xml:space="preserve">CONTROL 3
</t>
    </r>
    <r>
      <rPr>
        <sz val="11"/>
        <color rgb="FF000000"/>
        <rFont val="Times New Roman"/>
      </rPr>
      <t xml:space="preserve">
Con corte al 1er cuatrimestre no se han evidenciado inhabilidades sobrevinientes.</t>
    </r>
  </si>
  <si>
    <t>N/A</t>
  </si>
  <si>
    <t>No se materializó el riesgo</t>
  </si>
  <si>
    <t>CONTROL 1
Se evidencia la ejecuión del control con la definición de los requisitos por parte del comité estructurador
CONTROL 2
Se evidencia la ejecuión del control desde el Acta No. 1 con la aprobación del PAA 2026 
CONTROL 3
No se reporta avance en este control
ACCIONES PARA EL FORTALECIMIENTO DEL CONTROL
No cuenta con acciones de fortalecimiento
NO SE HA MATERIALIZADO EL RIESGO</t>
  </si>
  <si>
    <t xml:space="preserve">CONTROL 1
Se evidencia la ejecución del control con la definición de los requisitos por parte del comité estructurador con una muestral del 20% correspondiente a dos procesos de contratación de aseo y cafeteria, asi mismo se evidencia  muestra con las observaciones presentadas a dichos procesos, sin embargo para esta ultima no se aportó el correo electrónico con las solicitudes de ajustes tal y como se inidica en la columna de "EVIDENCIA DE LA EJECUCIÓN DEL CONTROL".
ACCIÓN DE FORTALECIMIENTO
No se formularon
No se materializa el riesgo
CONTROL 2 
Se evidencia la ejecución del control aplicado a las necesidades de contratación de bienes y servicios presentadas por las diferentes dependencias de la entidad ante al comité asesor de  contratación , para ello aportan el Acta No. 1 con la aprobación del PAA 2026 y actas 5 y 6 respectivamente de procesos de contratación presentados ante dicho comite.
ACCIÓN DE FORTALECIMIENTO
No se formularon
No se materializa el riesgo
CONTROL 3
No se evidencia avance de este control, teniendo en cuenta que el area refiere que "Con corte al 1er cuatrimestre no se han evidenciado inhabilidades sobrevinientes", Al respecto, la Oficina de Control Interno recomienda reevaluar la efectividad del control, teniendo en cuenta que este no contempla actividades de detección orientadas a mitigar el riesgo ante una eventual materialización de una inhabilidad . En consecuencia, se sugiere fortalecer el control mediante actividades de caracter preventivas y que permitan una gestión mas efectiva del riesgo.
ACCIÓN DE FORTALECIMIENTO
No se formularon
No se materializa el riesgo
</t>
  </si>
  <si>
    <t>El comité asesor de contratación</t>
  </si>
  <si>
    <t>Cada vez que se adelante un proceso de contratación de bienes y servicios que superen la mínima cuantía en la entidad.</t>
  </si>
  <si>
    <t>Revisar y recomendar sobre los procesos de selección que pretenda adelantar la entidad para la adquisición de obras, bienes o servicios en las diferentes modalidades de selección, incluyendo la contratación directa siempre que supera la mínima cuantía de la entidad.</t>
  </si>
  <si>
    <t>Se revisan las necesidades de contratación de bienes y servicios presentadas por las diferentes dependencias de la entidad ante al comité asesor de  contratación , con el fin de recomendar que se adelante o no el proceso de contratación</t>
  </si>
  <si>
    <t>El comité asesor de contratación no avala el proceso hasta tanto la dependencia responsable no realice los ajuste solicitados por dicho comité</t>
  </si>
  <si>
    <t>Actas de comité asesor de contratación</t>
  </si>
  <si>
    <t>El/la supervisor/a del contrato o la Gerencia de Contratación</t>
  </si>
  <si>
    <t>Cada vez que se identifique una inhabilidad sobreviniente en un/a contratista de bienes y servicios que se encuentre adelantando la respectiva ejecución contractual</t>
  </si>
  <si>
    <t xml:space="preserve">Verificar al momento de adelantar una modificación contractual: los soportes y certificaciones de ente de control </t>
  </si>
  <si>
    <t>Se revisan los soportes y las certificaciones expedidas por los entes de control al momento de adelantar el trámite de modificación contractual</t>
  </si>
  <si>
    <t>Se expide el acto administrativo debidamente motivado con el fin de dar el lineamiento frente al contrato en ejecución y la actuación sobre un respectivo contratista</t>
  </si>
  <si>
    <t>Acto administrativo frente al contrato que se encuentra afectado y las certificaciones expedidas por la Ias</t>
  </si>
  <si>
    <t>Correctivo</t>
  </si>
  <si>
    <t xml:space="preserve">Se podrán incluir más filas de acuerdo a la cantidad de riesgos que se requieran relacionar </t>
  </si>
  <si>
    <t>Vr. 02; 13/03/2024</t>
  </si>
  <si>
    <t>2 DE 2</t>
  </si>
  <si>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</si>
  <si>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Económico</t>
  </si>
  <si>
    <t>Por fallos de sentencias judiciales en contra de la entidad</t>
  </si>
  <si>
    <t>Debido a la configuracion de contrato realidad</t>
  </si>
  <si>
    <t>Posibilidad de afectación económica por fallos de sentencias judiciales en contra de la entidad debido a la configuración de contrato realidad</t>
  </si>
  <si>
    <t>Afectación Menor o igual a 700 SMLMV</t>
  </si>
  <si>
    <t>El equipo Contratación Prestación de Servicios de la Gerencia de Contratación</t>
  </si>
  <si>
    <t>Cada vez que se adelante un proceso de Contrato de Prestación de servicios y profesionales y/o apoyo a la Gestión</t>
  </si>
  <si>
    <t>Revisar documentos previos y justificación de la contratación con el fin de evitar que se configure un posible contrato realidad</t>
  </si>
  <si>
    <t xml:space="preserve">El/la abogado/a revisa los documentos y estudios previos formulados por la dependencias solicitantes, a través de la revisión de las obligaciones específicas y los objetos contractuales </t>
  </si>
  <si>
    <t>En caso de identificar estudios previos con obligaciones u objetos que puedan llegar a configurar un posible contrato realidad, se solicita mediante correo electrónico el ajuste respectivo a la dependencia dueña de la necesidad de contratación</t>
  </si>
  <si>
    <t>Matriz de radicación de procesos de contratación
Correo electrónico ( Cuando aplique)</t>
  </si>
  <si>
    <t>Contratación de Prestación de Servicios  Profesionales y de Apoyo a la Gestión A-GCO-PR-015</t>
  </si>
  <si>
    <t>Comunicar orientaciones a la entidad frente a la Contratación de prestación de servicios.</t>
  </si>
  <si>
    <t>Gerencia de Contratación</t>
  </si>
  <si>
    <t>a partir del mes de febrero de 2026</t>
  </si>
  <si>
    <t>CONTROL 1
El abogado designado de la Gerencia de Contratación, adelantó la revisión de los estudios previos y la documentación conforme el reparto asignado con el fin de verificar los documentos previos a fin de prevenir la configuración del contrato realidad en los contratos de prestación de servicios a suscribir previo el inicio de la restricción por la Ley de Garantías Electorales para la presente vigencia.</t>
  </si>
  <si>
    <t>En atención a la etapa de preparación para la contingencia en materia contractual de la Ley de Garantías Electorales del 2026, se expidio la circular 027 de noviembre de 2025 con el fin de brindar las orientaciones en la materia y desde la Gerencia de Contratación se reiteró la circular no 001 de 2025 para tener en cuenta los lineamientos en la materia por parte de los responsables de cada proyecto de inversión.
Se remite Circulares 001 y 027 asi como Correo electronico de la Gerencia de COntrtación por medio del cual se comunicaron los lineamientos en materia contractual de cara a la contingencia por la Ley de Garantias de la vigencia 2026.</t>
  </si>
  <si>
    <t>No se materialzó el riesgo</t>
  </si>
  <si>
    <t>CONTROL 1
Se evidencia la ejecuión del control desde la matriz de radicación, dónde se le realizá el seguimeinto a la revisión de estudión previos y documentación
ACCIONES PARA EL FORTALECIMIENTO DEL CONTROL
Se valida el cumplimientos de la acción de fortalecimiento desde la expedición de circular que da linemientos en materia contractual
NO SE HA MATERIALIZADO EL RIESGO</t>
  </si>
  <si>
    <t>CONTROL 1
Se evidencia la ejecución del control con el aporte de la matriz de radicación de los procesos de contratación. 
ACCIÓN DE FORTALECIMIENTO
No se evidencia el cumplimiento de la acción todavez que de acuerdo a la fecha de implementación definida en la matriz " partir del mes de febrero de 2026" las circulares en las que se definen los lineamientos para la contratación de prestación de servicios en la vigencia 2026.  deberan ser expedidas con fecha posterior a la indicada, No obstante no es procedente validar las aportadas por el area para el presente monitoreo, ya que corresponden a vigencia 2025.
No se materializa el riesgo
RECOMENDACIÓN: Al respecto, la Oficina de Control Interno recomienda reevaluar la efectividad del control, teniendo en cuenta que este no contempla actividades de detección orientadas a mitigar el riesgo ante una eventual materialización de un contrato realidad. En consecuencia, se sugiere fortalecer el control mediante actividades de caracter preventivas que permitan una gestión mas efectiva del riesgo.</t>
  </si>
  <si>
    <t>area de impacto</t>
  </si>
  <si>
    <t>PROBABILIDAD DE OCURRENCIA</t>
  </si>
  <si>
    <t>IMPACTO</t>
  </si>
  <si>
    <t>CONDICIONES RIESGO INHERENTE</t>
  </si>
  <si>
    <t>AFECTACIÓN ECONÓMICA O PRESUPUESTAL</t>
  </si>
  <si>
    <t>MUY BAJA</t>
  </si>
  <si>
    <t>LEVE</t>
  </si>
  <si>
    <t>MUY BAJA - LEVE</t>
  </si>
  <si>
    <t>BAJO</t>
  </si>
  <si>
    <t>Leve</t>
  </si>
  <si>
    <t>BAJA</t>
  </si>
  <si>
    <t>MENOR</t>
  </si>
  <si>
    <t>MUY BAJA - MENOR</t>
  </si>
  <si>
    <t>Afectación mayor a 700 y menor o igual a 1500 SMLMV</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</si>
  <si>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</si>
  <si>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</si>
  <si>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</si>
  <si>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</si>
  <si>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</si>
  <si>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</si>
  <si>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</si>
  <si>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</si>
  <si>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</si>
  <si>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</si>
  <si>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</si>
  <si>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</si>
  <si>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</si>
  <si>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</si>
  <si>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</si>
  <si>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</si>
  <si>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</si>
  <si>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</si>
  <si>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</si>
  <si>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</si>
  <si>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</si>
  <si>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</si>
  <si>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</si>
  <si>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</si>
  <si>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</si>
  <si>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BAJA - CATASTRÓFICO</t>
  </si>
  <si>
    <t>El riesgo afecta la imagen de la entidad con algunos usuarios de relevancia frente al logro de los objetivos.</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</si>
  <si>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</si>
  <si>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</si>
  <si>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</si>
  <si>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</si>
  <si>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</si>
  <si>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</si>
  <si>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</si>
  <si>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</si>
  <si>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</si>
  <si>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</si>
  <si>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</si>
  <si>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Detectivo</t>
  </si>
  <si>
    <t>ALTA - MAYOR</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</si>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</sst>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41">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sz val="11"/>
      <color rgb="FF000000"/>
      <name val="Arial"/>
      <family val="2"/>
      <charset val="1"/>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b/>
      <sz val="9"/>
      <color rgb="FF000000"/>
      <name val="Tahoma"/>
      <family val="2"/>
    </font>
    <font>
      <sz val="10"/>
      <color rgb="FF000000"/>
      <name val="Times New Roman"/>
      <family val="1"/>
    </font>
    <font>
      <sz val="12"/>
      <color rgb="FF000000"/>
      <name val="Times New Roman"/>
      <family val="1"/>
    </font>
    <font>
      <b/>
      <sz val="16"/>
      <color theme="1"/>
      <name val="Calibri"/>
      <family val="2"/>
      <scheme val="minor"/>
    </font>
    <font>
      <sz val="11"/>
      <color rgb="FF000000"/>
      <name val="Times New Roman"/>
    </font>
    <font>
      <b/>
      <sz val="11"/>
      <color rgb="FF000000"/>
      <name val="Times New Roman"/>
    </font>
    <font>
      <b/>
      <sz val="12"/>
      <color rgb="FF000000"/>
      <name val="Times New Roman"/>
    </font>
    <font>
      <sz val="12"/>
      <color rgb="FF000000"/>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rgb="FF000000"/>
      </left>
      <right style="thin">
        <color rgb="FF000000"/>
      </right>
      <top style="thin">
        <color rgb="FF000000"/>
      </top>
      <bottom/>
      <diagonal/>
    </border>
    <border>
      <left style="thin">
        <color indexed="64"/>
      </left>
      <right style="medium">
        <color indexed="64"/>
      </right>
      <top/>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indexed="64"/>
      </top>
      <bottom/>
      <diagonal/>
    </border>
    <border>
      <left style="medium">
        <color rgb="FF000000"/>
      </left>
      <right/>
      <top/>
      <bottom/>
      <diagonal/>
    </border>
    <border>
      <left/>
      <right style="medium">
        <color rgb="FF000000"/>
      </right>
      <top/>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cellStyleXfs>
  <cellXfs count="385">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textRotation="90" wrapText="1"/>
    </xf>
    <xf numFmtId="0" fontId="3" fillId="2" borderId="29"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30" xfId="0" applyFont="1" applyFill="1" applyBorder="1" applyAlignment="1">
      <alignment horizontal="center" vertical="center" textRotation="90" wrapText="1"/>
    </xf>
    <xf numFmtId="0" fontId="2" fillId="2" borderId="29"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9"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2"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0" borderId="20" xfId="0" applyFont="1" applyBorder="1" applyAlignment="1">
      <alignment horizontal="left"/>
    </xf>
    <xf numFmtId="0" fontId="2" fillId="2" borderId="30"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9" fontId="2" fillId="4" borderId="6" xfId="0" applyNumberFormat="1" applyFont="1" applyFill="1" applyBorder="1" applyAlignment="1">
      <alignment horizontal="center" vertical="center"/>
    </xf>
    <xf numFmtId="164" fontId="2" fillId="4" borderId="6" xfId="0" applyNumberFormat="1" applyFont="1" applyFill="1" applyBorder="1" applyAlignment="1">
      <alignment horizontal="center" vertical="center"/>
    </xf>
    <xf numFmtId="0" fontId="2" fillId="4" borderId="1" xfId="0" applyFont="1" applyFill="1" applyBorder="1" applyAlignment="1">
      <alignment vertical="center" textRotation="90"/>
    </xf>
    <xf numFmtId="0" fontId="2" fillId="0" borderId="16" xfId="0" applyFont="1" applyBorder="1" applyAlignment="1">
      <alignment horizontal="justify" vertical="center" wrapText="1"/>
    </xf>
    <xf numFmtId="0" fontId="9" fillId="0" borderId="1" xfId="0" applyFont="1" applyBorder="1" applyAlignment="1">
      <alignment horizontal="center" vertical="center" textRotation="90" wrapText="1"/>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7" xfId="0" applyFont="1" applyFill="1" applyBorder="1" applyAlignment="1">
      <alignment horizontal="center" vertical="center"/>
    </xf>
    <xf numFmtId="0" fontId="21" fillId="4" borderId="13"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5" xfId="0" applyFont="1" applyFill="1" applyBorder="1" applyAlignment="1">
      <alignment horizontal="center" vertical="center"/>
    </xf>
    <xf numFmtId="0" fontId="21" fillId="6" borderId="15"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53" xfId="0" applyFont="1" applyBorder="1" applyAlignment="1" applyProtection="1">
      <alignment horizontal="center" vertical="center"/>
      <protection locked="0"/>
    </xf>
    <xf numFmtId="0" fontId="28" fillId="0" borderId="53" xfId="0" applyFont="1" applyBorder="1" applyAlignment="1" applyProtection="1">
      <alignment vertical="center" wrapText="1"/>
      <protection hidden="1"/>
    </xf>
    <xf numFmtId="0" fontId="0" fillId="0" borderId="54" xfId="0" applyBorder="1" applyAlignment="1" applyProtection="1">
      <alignment horizontal="center" vertical="center"/>
      <protection hidden="1"/>
    </xf>
    <xf numFmtId="9" fontId="29" fillId="14" borderId="55" xfId="2" applyFont="1" applyFill="1" applyBorder="1" applyAlignment="1" applyProtection="1">
      <alignment horizontal="center" vertical="center"/>
      <protection hidden="1"/>
    </xf>
    <xf numFmtId="0" fontId="29" fillId="14" borderId="55"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56" xfId="0" applyFont="1" applyBorder="1" applyAlignment="1">
      <alignment horizontal="center" vertical="center"/>
    </xf>
    <xf numFmtId="0" fontId="25" fillId="0" borderId="58" xfId="0" applyFont="1" applyBorder="1" applyAlignment="1">
      <alignment horizontal="center" vertical="center"/>
    </xf>
    <xf numFmtId="9" fontId="0" fillId="0" borderId="59" xfId="2" applyFont="1" applyBorder="1" applyAlignment="1">
      <alignment horizontal="center" vertical="center"/>
    </xf>
    <xf numFmtId="9" fontId="0" fillId="0" borderId="60"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56" xfId="0" applyFont="1" applyBorder="1" applyAlignment="1">
      <alignment horizontal="center" vertical="center"/>
    </xf>
    <xf numFmtId="9" fontId="21" fillId="0" borderId="59" xfId="2" applyFont="1" applyFill="1" applyBorder="1" applyAlignment="1">
      <alignment horizontal="center" vertical="center"/>
    </xf>
    <xf numFmtId="0" fontId="21" fillId="0" borderId="43" xfId="0" applyFont="1" applyBorder="1" applyAlignment="1">
      <alignment horizontal="center" vertical="center"/>
    </xf>
    <xf numFmtId="0" fontId="0" fillId="11" borderId="56" xfId="0" applyFill="1" applyBorder="1" applyAlignment="1">
      <alignment horizontal="center" vertical="center"/>
    </xf>
    <xf numFmtId="0" fontId="0" fillId="11" borderId="57" xfId="0" applyFill="1" applyBorder="1" applyAlignment="1">
      <alignment horizontal="center" vertical="center"/>
    </xf>
    <xf numFmtId="0" fontId="0" fillId="10" borderId="58" xfId="0" applyFill="1" applyBorder="1" applyAlignment="1">
      <alignment horizontal="center" vertical="center"/>
    </xf>
    <xf numFmtId="0" fontId="0" fillId="11" borderId="43" xfId="0" applyFill="1" applyBorder="1" applyAlignment="1">
      <alignment horizontal="center" vertical="center"/>
    </xf>
    <xf numFmtId="0" fontId="0" fillId="10" borderId="61" xfId="0" applyFill="1" applyBorder="1" applyAlignment="1">
      <alignment horizontal="center" vertical="center"/>
    </xf>
    <xf numFmtId="0" fontId="0" fillId="3" borderId="43" xfId="0" applyFill="1" applyBorder="1" applyAlignment="1">
      <alignment horizontal="center" vertical="center"/>
    </xf>
    <xf numFmtId="0" fontId="0" fillId="5" borderId="43" xfId="0" applyFill="1" applyBorder="1" applyAlignment="1">
      <alignment horizontal="center" vertical="center"/>
    </xf>
    <xf numFmtId="0" fontId="0" fillId="5" borderId="59"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60" xfId="0" applyFill="1" applyBorder="1" applyAlignment="1">
      <alignment horizontal="center" vertical="center"/>
    </xf>
    <xf numFmtId="0" fontId="0" fillId="11" borderId="5" xfId="0" applyFill="1" applyBorder="1" applyAlignment="1">
      <alignment horizontal="center" vertical="center"/>
    </xf>
    <xf numFmtId="0" fontId="0" fillId="11" borderId="31" xfId="0" applyFill="1" applyBorder="1" applyAlignment="1">
      <alignment horizontal="center" vertical="center"/>
    </xf>
    <xf numFmtId="0" fontId="0" fillId="3" borderId="31" xfId="0" applyFill="1" applyBorder="1" applyAlignment="1">
      <alignment horizontal="center" vertical="center"/>
    </xf>
    <xf numFmtId="0" fontId="0" fillId="5" borderId="31"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6" xfId="0" applyFill="1" applyBorder="1" applyAlignment="1">
      <alignment horizontal="center" vertical="center"/>
    </xf>
    <xf numFmtId="0" fontId="0" fillId="3" borderId="5" xfId="0" applyFill="1" applyBorder="1" applyAlignment="1">
      <alignment horizontal="center" vertical="center"/>
    </xf>
    <xf numFmtId="0" fontId="0" fillId="3" borderId="59" xfId="0" applyFill="1" applyBorder="1" applyAlignment="1">
      <alignment horizontal="center" vertical="center"/>
    </xf>
    <xf numFmtId="0" fontId="0" fillId="3" borderId="6" xfId="0" applyFill="1" applyBorder="1" applyAlignment="1">
      <alignment horizontal="center" vertical="center"/>
    </xf>
    <xf numFmtId="0" fontId="0" fillId="5" borderId="56" xfId="0" applyFill="1" applyBorder="1" applyAlignment="1">
      <alignment horizontal="center" vertical="center"/>
    </xf>
    <xf numFmtId="0" fontId="0" fillId="3" borderId="57" xfId="0" applyFill="1" applyBorder="1" applyAlignment="1">
      <alignment horizontal="center" vertical="center"/>
    </xf>
    <xf numFmtId="0" fontId="2" fillId="0" borderId="6" xfId="0" applyFont="1" applyBorder="1" applyAlignment="1">
      <alignment horizontal="justify" vertical="center" wrapText="1"/>
    </xf>
    <xf numFmtId="0" fontId="2" fillId="2" borderId="1" xfId="0" applyFont="1" applyFill="1" applyBorder="1" applyAlignment="1">
      <alignment horizontal="center" vertical="center" wrapText="1"/>
    </xf>
    <xf numFmtId="0" fontId="0" fillId="0" borderId="1" xfId="0" applyBorder="1" applyAlignment="1">
      <alignment horizontal="justify" vertical="center"/>
    </xf>
    <xf numFmtId="0" fontId="7" fillId="11" borderId="1" xfId="0" applyFont="1" applyFill="1" applyBorder="1" applyAlignment="1">
      <alignment horizontal="center"/>
    </xf>
    <xf numFmtId="9" fontId="2" fillId="0" borderId="16" xfId="0" applyNumberFormat="1" applyFont="1" applyBorder="1" applyAlignment="1">
      <alignment horizontal="justify" vertical="center" wrapText="1"/>
    </xf>
    <xf numFmtId="10" fontId="2" fillId="0" borderId="16" xfId="0" applyNumberFormat="1" applyFont="1" applyBorder="1" applyAlignment="1">
      <alignment horizontal="justify" vertical="center" wrapText="1"/>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0" fillId="0" borderId="0" xfId="0" applyAlignment="1">
      <alignment horizontal="right" vertical="center"/>
    </xf>
    <xf numFmtId="0" fontId="11" fillId="2" borderId="62" xfId="0" applyFont="1" applyFill="1" applyBorder="1" applyAlignment="1">
      <alignment horizontal="center" vertical="center" wrapText="1"/>
    </xf>
    <xf numFmtId="0" fontId="11" fillId="2" borderId="6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4"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2" fillId="2" borderId="56" xfId="0" applyFont="1" applyFill="1" applyBorder="1" applyAlignment="1">
      <alignment horizontal="center" vertical="center" textRotation="90"/>
    </xf>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textRotation="90"/>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0" fontId="2" fillId="4" borderId="5" xfId="0" applyFont="1" applyFill="1" applyBorder="1" applyAlignment="1">
      <alignment horizontal="center" vertical="center"/>
    </xf>
    <xf numFmtId="9" fontId="2" fillId="4" borderId="32" xfId="0" applyNumberFormat="1" applyFont="1" applyFill="1" applyBorder="1" applyAlignment="1">
      <alignment horizontal="center" vertical="center"/>
    </xf>
    <xf numFmtId="164" fontId="2" fillId="4" borderId="32" xfId="0" applyNumberFormat="1" applyFont="1" applyFill="1" applyBorder="1" applyAlignment="1">
      <alignment horizontal="center" vertical="center"/>
    </xf>
    <xf numFmtId="0" fontId="2" fillId="0" borderId="7" xfId="0" applyFont="1" applyBorder="1" applyAlignment="1">
      <alignment horizontal="left"/>
    </xf>
    <xf numFmtId="0" fontId="0" fillId="0" borderId="7" xfId="0" applyBorder="1"/>
    <xf numFmtId="0" fontId="4" fillId="0" borderId="7" xfId="0" applyFont="1" applyBorder="1"/>
    <xf numFmtId="0" fontId="3" fillId="4" borderId="1" xfId="0" applyFont="1" applyFill="1" applyBorder="1" applyAlignment="1">
      <alignment horizontal="center" vertical="top"/>
    </xf>
    <xf numFmtId="9" fontId="3" fillId="4" borderId="1" xfId="0" applyNumberFormat="1" applyFont="1" applyFill="1" applyBorder="1" applyAlignment="1">
      <alignment horizontal="center" vertical="top"/>
    </xf>
    <xf numFmtId="0" fontId="3" fillId="0" borderId="1" xfId="0" applyFont="1" applyBorder="1" applyAlignment="1">
      <alignment horizontal="center" vertical="top" wrapText="1"/>
    </xf>
    <xf numFmtId="0" fontId="9"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0" fontId="3" fillId="0" borderId="1" xfId="0" applyFont="1" applyBorder="1" applyAlignment="1">
      <alignment horizontal="justify" vertical="top"/>
    </xf>
    <xf numFmtId="0" fontId="5" fillId="0" borderId="1" xfId="0" applyFont="1" applyBorder="1" applyAlignment="1">
      <alignment horizontal="center" vertical="top"/>
    </xf>
    <xf numFmtId="0" fontId="2" fillId="0" borderId="1" xfId="0" applyFont="1" applyBorder="1" applyAlignment="1">
      <alignment horizontal="justify" vertical="center" wrapText="1"/>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9" fontId="3" fillId="0" borderId="0" xfId="0" applyNumberFormat="1" applyFont="1" applyAlignment="1">
      <alignment horizontal="center" vertical="center"/>
    </xf>
    <xf numFmtId="41" fontId="3" fillId="0" borderId="0" xfId="1" applyFont="1" applyFill="1" applyBorder="1" applyAlignment="1">
      <alignment horizontal="center" vertical="center" wrapText="1"/>
    </xf>
    <xf numFmtId="0" fontId="10" fillId="0" borderId="0" xfId="0" applyFont="1" applyAlignment="1">
      <alignment horizontal="center" vertical="center" textRotation="90"/>
    </xf>
    <xf numFmtId="9" fontId="9" fillId="0" borderId="0" xfId="0" applyNumberFormat="1" applyFont="1" applyAlignment="1">
      <alignment horizontal="center" vertical="center"/>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0" fontId="2" fillId="0" borderId="29" xfId="0" applyFont="1" applyBorder="1" applyAlignment="1">
      <alignment horizontal="center" vertical="center"/>
    </xf>
    <xf numFmtId="0" fontId="11" fillId="0" borderId="0" xfId="0" applyFont="1" applyAlignment="1">
      <alignment horizontal="center" vertical="center"/>
    </xf>
    <xf numFmtId="0" fontId="2" fillId="0" borderId="10" xfId="0" applyFont="1" applyBorder="1" applyAlignment="1">
      <alignment horizontal="justify" vertical="center"/>
    </xf>
    <xf numFmtId="10" fontId="2" fillId="0" borderId="1" xfId="0" applyNumberFormat="1" applyFont="1" applyBorder="1" applyAlignment="1">
      <alignment horizontal="justify" vertical="center" wrapText="1"/>
    </xf>
    <xf numFmtId="0" fontId="1" fillId="2" borderId="1" xfId="0" applyFont="1" applyFill="1" applyBorder="1" applyAlignment="1">
      <alignment horizontal="center" vertical="center"/>
    </xf>
    <xf numFmtId="0" fontId="2" fillId="2" borderId="26" xfId="0" applyFont="1" applyFill="1" applyBorder="1"/>
    <xf numFmtId="0" fontId="2" fillId="2" borderId="0" xfId="0" applyFont="1" applyFill="1"/>
    <xf numFmtId="0" fontId="3" fillId="2" borderId="1" xfId="0" applyFont="1" applyFill="1" applyBorder="1" applyAlignment="1">
      <alignment horizontal="center" vertical="center" textRotation="90"/>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2" borderId="1" xfId="0" applyFont="1" applyFill="1" applyBorder="1" applyAlignment="1">
      <alignment horizontal="center" vertical="center" textRotation="90" wrapText="1"/>
    </xf>
    <xf numFmtId="0" fontId="2" fillId="0" borderId="1" xfId="0" applyFont="1" applyBorder="1" applyAlignment="1">
      <alignment horizontal="left"/>
    </xf>
    <xf numFmtId="0" fontId="2" fillId="2"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11" fillId="2" borderId="1" xfId="0" applyFont="1" applyFill="1" applyBorder="1" applyAlignment="1">
      <alignment horizontal="center" vertical="center" wrapText="1"/>
    </xf>
    <xf numFmtId="0" fontId="4" fillId="0" borderId="1" xfId="0" applyFont="1" applyBorder="1"/>
    <xf numFmtId="0" fontId="3" fillId="0" borderId="1" xfId="0" applyFont="1" applyBorder="1" applyAlignment="1">
      <alignment horizontal="center" vertical="top"/>
    </xf>
    <xf numFmtId="0" fontId="10" fillId="4" borderId="1" xfId="0" applyFont="1" applyFill="1" applyBorder="1" applyAlignment="1">
      <alignment horizontal="center" vertical="top" textRotation="90"/>
    </xf>
    <xf numFmtId="0" fontId="2" fillId="0" borderId="1" xfId="0" applyFont="1" applyBorder="1" applyAlignment="1">
      <alignment horizontal="center" vertical="center"/>
    </xf>
    <xf numFmtId="9" fontId="2" fillId="0" borderId="1" xfId="0" applyNumberFormat="1" applyFont="1" applyBorder="1" applyAlignment="1">
      <alignment horizontal="justify" vertical="center" wrapText="1"/>
    </xf>
    <xf numFmtId="0" fontId="1" fillId="0" borderId="1" xfId="0" applyFont="1" applyBorder="1" applyAlignment="1">
      <alignment horizontal="center" vertical="center" textRotation="90"/>
    </xf>
    <xf numFmtId="0" fontId="0" fillId="0" borderId="1" xfId="0" applyBorder="1"/>
    <xf numFmtId="0" fontId="13" fillId="0" borderId="1" xfId="0" applyFont="1" applyBorder="1" applyAlignment="1">
      <alignment horizontal="left" vertical="center" wrapText="1"/>
    </xf>
    <xf numFmtId="0" fontId="11" fillId="0" borderId="1" xfId="0" applyFont="1" applyBorder="1" applyAlignment="1" applyProtection="1">
      <alignment horizontal="center" vertical="center" wrapText="1"/>
      <protection locked="0"/>
    </xf>
    <xf numFmtId="0" fontId="13" fillId="0" borderId="1" xfId="0" applyFont="1" applyBorder="1" applyAlignment="1">
      <alignment vertical="center" wrapText="1"/>
    </xf>
    <xf numFmtId="0" fontId="35" fillId="0" borderId="1" xfId="0" applyFont="1" applyBorder="1" applyAlignment="1">
      <alignment horizontal="center" vertical="center" wrapText="1"/>
    </xf>
    <xf numFmtId="0" fontId="4" fillId="16" borderId="41" xfId="0" applyFont="1" applyFill="1" applyBorder="1" applyAlignment="1">
      <alignment horizontal="center" vertical="center" wrapText="1"/>
    </xf>
    <xf numFmtId="0" fontId="6" fillId="0" borderId="0" xfId="0" applyFont="1"/>
    <xf numFmtId="14" fontId="2" fillId="0" borderId="1" xfId="0" applyNumberFormat="1" applyFont="1" applyBorder="1" applyAlignment="1">
      <alignment horizontal="center" vertical="center" wrapText="1"/>
    </xf>
    <xf numFmtId="0" fontId="40" fillId="2" borderId="1" xfId="0" applyFont="1" applyFill="1" applyBorder="1" applyAlignment="1">
      <alignment horizontal="center" vertical="center" wrapText="1"/>
    </xf>
    <xf numFmtId="0" fontId="1" fillId="0" borderId="19" xfId="0" applyFont="1" applyBorder="1" applyAlignment="1">
      <alignment horizontal="center" vertical="center"/>
    </xf>
    <xf numFmtId="0" fontId="1" fillId="0" borderId="21" xfId="0" applyFont="1" applyBorder="1" applyAlignment="1">
      <alignment horizontal="center" vertical="center"/>
    </xf>
    <xf numFmtId="0" fontId="1" fillId="0" borderId="27" xfId="0" applyFont="1" applyBorder="1" applyAlignment="1">
      <alignment horizontal="center" vertical="center"/>
    </xf>
    <xf numFmtId="0" fontId="1" fillId="0" borderId="24" xfId="0" applyFont="1" applyBorder="1" applyAlignment="1">
      <alignment horizontal="center" vertical="center"/>
    </xf>
    <xf numFmtId="0" fontId="4" fillId="0" borderId="19"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4" xfId="0" applyFont="1" applyBorder="1" applyAlignment="1">
      <alignment horizontal="center" vertical="center" wrapText="1"/>
    </xf>
    <xf numFmtId="49" fontId="4" fillId="0" borderId="19" xfId="0" applyNumberFormat="1" applyFont="1" applyBorder="1" applyAlignment="1">
      <alignment horizontal="center" vertical="center" wrapText="1"/>
    </xf>
    <xf numFmtId="49" fontId="4" fillId="0" borderId="21" xfId="0" applyNumberFormat="1" applyFont="1" applyBorder="1" applyAlignment="1">
      <alignment horizontal="center" vertical="center" wrapText="1"/>
    </xf>
    <xf numFmtId="49" fontId="4" fillId="0" borderId="27" xfId="0" applyNumberFormat="1" applyFont="1" applyBorder="1" applyAlignment="1">
      <alignment horizontal="center" vertical="center" wrapText="1"/>
    </xf>
    <xf numFmtId="49" fontId="4" fillId="0" borderId="24" xfId="0" applyNumberFormat="1" applyFont="1" applyBorder="1" applyAlignment="1">
      <alignment horizontal="center" vertical="center" wrapText="1"/>
    </xf>
    <xf numFmtId="0" fontId="8" fillId="0" borderId="26" xfId="0" applyFont="1" applyBorder="1" applyAlignment="1">
      <alignment horizontal="center" vertical="center" wrapText="1"/>
    </xf>
    <xf numFmtId="0" fontId="8" fillId="0" borderId="0" xfId="0" applyFont="1" applyAlignment="1">
      <alignment horizontal="center"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4" xfId="0" applyFont="1" applyBorder="1" applyAlignment="1">
      <alignment horizontal="center" vertical="center" wrapText="1"/>
    </xf>
    <xf numFmtId="14" fontId="1" fillId="0" borderId="19" xfId="0" applyNumberFormat="1" applyFont="1" applyBorder="1" applyAlignment="1">
      <alignment horizontal="center" vertic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26" xfId="0" applyFont="1" applyBorder="1" applyAlignment="1">
      <alignment horizontal="center" vertical="center" wrapText="1"/>
    </xf>
    <xf numFmtId="0" fontId="4" fillId="0" borderId="25"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0" xfId="0" applyFont="1" applyFill="1" applyAlignment="1">
      <alignment horizontal="center" vertical="center"/>
    </xf>
    <xf numFmtId="0" fontId="1" fillId="2" borderId="2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7" xfId="0" applyFont="1" applyFill="1" applyBorder="1" applyAlignment="1">
      <alignment horizontal="center" vertical="center"/>
    </xf>
    <xf numFmtId="0" fontId="1" fillId="2" borderId="38" xfId="0" applyFont="1" applyFill="1" applyBorder="1" applyAlignment="1">
      <alignment horizontal="center" vertical="center"/>
    </xf>
    <xf numFmtId="0" fontId="1" fillId="2" borderId="68" xfId="0" applyFont="1" applyFill="1" applyBorder="1" applyAlignment="1">
      <alignment horizontal="center" vertical="center"/>
    </xf>
    <xf numFmtId="0" fontId="1" fillId="2" borderId="69" xfId="0" applyFont="1" applyFill="1" applyBorder="1" applyAlignment="1">
      <alignment horizontal="center" vertical="center"/>
    </xf>
    <xf numFmtId="0" fontId="1" fillId="2" borderId="56" xfId="0" applyFont="1" applyFill="1" applyBorder="1" applyAlignment="1">
      <alignment horizontal="center"/>
    </xf>
    <xf numFmtId="0" fontId="1" fillId="2" borderId="57" xfId="0" applyFont="1" applyFill="1" applyBorder="1" applyAlignment="1">
      <alignment horizontal="center"/>
    </xf>
    <xf numFmtId="0" fontId="1" fillId="2" borderId="58" xfId="0" applyFont="1" applyFill="1" applyBorder="1" applyAlignment="1">
      <alignment horizontal="center"/>
    </xf>
    <xf numFmtId="0" fontId="2" fillId="2" borderId="31" xfId="0" applyFont="1" applyFill="1" applyBorder="1" applyAlignment="1">
      <alignment horizontal="center"/>
    </xf>
    <xf numFmtId="0" fontId="2" fillId="2" borderId="42" xfId="0" applyFont="1" applyFill="1" applyBorder="1" applyAlignment="1">
      <alignment horizontal="center"/>
    </xf>
    <xf numFmtId="0" fontId="2" fillId="2" borderId="1" xfId="0" applyFont="1" applyFill="1" applyBorder="1" applyAlignment="1">
      <alignment horizontal="center" vertical="center" textRotation="90" wrapText="1"/>
    </xf>
    <xf numFmtId="0" fontId="2" fillId="2" borderId="1" xfId="0" applyFont="1" applyFill="1" applyBorder="1" applyAlignment="1">
      <alignment horizontal="center" vertical="center" textRotation="90"/>
    </xf>
    <xf numFmtId="0" fontId="8" fillId="0" borderId="0" xfId="0" applyFont="1" applyAlignment="1">
      <alignment horizontal="left" vertical="center"/>
    </xf>
    <xf numFmtId="0" fontId="30" fillId="2" borderId="17" xfId="3" applyFill="1" applyBorder="1" applyAlignment="1">
      <alignment horizontal="center" vertical="center" wrapText="1"/>
    </xf>
    <xf numFmtId="0" fontId="30" fillId="2" borderId="10" xfId="3" applyFill="1" applyBorder="1" applyAlignment="1">
      <alignment horizontal="center" vertical="center" wrapText="1"/>
    </xf>
    <xf numFmtId="0" fontId="30" fillId="2" borderId="33" xfId="3" applyFill="1" applyBorder="1" applyAlignment="1">
      <alignment horizontal="center" vertical="center" wrapText="1"/>
    </xf>
    <xf numFmtId="0" fontId="30" fillId="2" borderId="18" xfId="3" applyFill="1" applyBorder="1" applyAlignment="1">
      <alignment horizontal="center" vertical="center" wrapText="1"/>
    </xf>
    <xf numFmtId="0" fontId="30" fillId="2" borderId="29" xfId="3" applyFill="1" applyBorder="1" applyAlignment="1">
      <alignment horizontal="center" vertical="center" wrapText="1"/>
    </xf>
    <xf numFmtId="0" fontId="30" fillId="2" borderId="5" xfId="3" applyFill="1" applyBorder="1" applyAlignment="1">
      <alignment horizontal="center" vertical="center" wrapText="1"/>
    </xf>
    <xf numFmtId="0" fontId="30" fillId="2" borderId="56" xfId="3" applyFill="1" applyBorder="1" applyAlignment="1">
      <alignment horizontal="center" vertical="center" wrapText="1"/>
    </xf>
    <xf numFmtId="0" fontId="30" fillId="2" borderId="30"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36" fillId="0" borderId="0" xfId="0" applyFont="1" applyAlignment="1">
      <alignment horizontal="center"/>
    </xf>
    <xf numFmtId="14" fontId="0" fillId="0" borderId="5" xfId="0" applyNumberFormat="1" applyBorder="1" applyAlignment="1">
      <alignment horizontal="center" vertical="center" wrapText="1"/>
    </xf>
    <xf numFmtId="14" fontId="0" fillId="0" borderId="6" xfId="0" applyNumberFormat="1" applyBorder="1" applyAlignment="1">
      <alignment horizontal="center" vertical="center" wrapText="1"/>
    </xf>
    <xf numFmtId="0" fontId="13" fillId="0" borderId="41" xfId="0" applyFont="1" applyBorder="1" applyAlignment="1">
      <alignment horizontal="center" vertical="center"/>
    </xf>
    <xf numFmtId="0" fontId="13" fillId="0" borderId="65" xfId="0" applyFont="1" applyBorder="1" applyAlignment="1">
      <alignment horizontal="center" vertical="center"/>
    </xf>
    <xf numFmtId="0" fontId="13" fillId="0" borderId="66" xfId="0" applyFont="1" applyBorder="1" applyAlignment="1">
      <alignment horizontal="center" vertical="center"/>
    </xf>
    <xf numFmtId="0" fontId="12" fillId="0" borderId="41" xfId="0" applyFont="1" applyBorder="1" applyAlignment="1">
      <alignment horizontal="center" vertical="center" wrapText="1"/>
    </xf>
    <xf numFmtId="0" fontId="12" fillId="0" borderId="65" xfId="0" applyFont="1" applyBorder="1" applyAlignment="1">
      <alignment horizontal="center" vertical="center" wrapText="1"/>
    </xf>
    <xf numFmtId="0" fontId="12" fillId="0" borderId="66"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5" xfId="0" applyFont="1" applyBorder="1" applyAlignment="1">
      <alignment horizontal="center" vertical="center" wrapText="1"/>
    </xf>
    <xf numFmtId="0" fontId="34" fillId="0" borderId="30" xfId="0" applyFont="1" applyBorder="1" applyAlignment="1">
      <alignment horizontal="center" vertical="center" wrapText="1"/>
    </xf>
    <xf numFmtId="0" fontId="34" fillId="0" borderId="42" xfId="0" applyFont="1" applyBorder="1" applyAlignment="1">
      <alignment horizontal="center" vertical="center" wrapText="1"/>
    </xf>
    <xf numFmtId="0" fontId="34" fillId="0" borderId="12" xfId="0" applyFont="1" applyBorder="1" applyAlignment="1">
      <alignment horizontal="center" vertical="center" wrapText="1"/>
    </xf>
    <xf numFmtId="0" fontId="10" fillId="4" borderId="30" xfId="0" applyFont="1" applyFill="1" applyBorder="1" applyAlignment="1">
      <alignment horizontal="center" vertical="top" textRotation="90"/>
    </xf>
    <xf numFmtId="0" fontId="10" fillId="4" borderId="42" xfId="0" applyFont="1" applyFill="1" applyBorder="1" applyAlignment="1">
      <alignment horizontal="center" vertical="top" textRotation="90"/>
    </xf>
    <xf numFmtId="0" fontId="10" fillId="4" borderId="12" xfId="0" applyFont="1" applyFill="1" applyBorder="1" applyAlignment="1">
      <alignment horizontal="center" vertical="top" textRotation="90"/>
    </xf>
    <xf numFmtId="0" fontId="1" fillId="0" borderId="14" xfId="0" applyFont="1" applyBorder="1" applyAlignment="1">
      <alignment horizontal="center" vertical="center" textRotation="90"/>
    </xf>
    <xf numFmtId="0" fontId="1" fillId="0" borderId="30" xfId="0" applyFont="1" applyBorder="1" applyAlignment="1">
      <alignment horizontal="center" vertical="center" textRotation="90"/>
    </xf>
    <xf numFmtId="0" fontId="2" fillId="0" borderId="13" xfId="0" applyFont="1" applyBorder="1" applyAlignment="1">
      <alignment horizontal="justify" vertical="top" wrapText="1"/>
    </xf>
    <xf numFmtId="0" fontId="2" fillId="0" borderId="29" xfId="0" applyFont="1" applyBorder="1" applyAlignment="1">
      <alignment horizontal="justify" vertical="top" wrapText="1"/>
    </xf>
    <xf numFmtId="0" fontId="9" fillId="0" borderId="1" xfId="0" applyFont="1" applyBorder="1" applyAlignment="1">
      <alignment horizontal="justify" vertical="top" wrapText="1"/>
    </xf>
    <xf numFmtId="0" fontId="9" fillId="0" borderId="5" xfId="0" applyFont="1" applyBorder="1" applyAlignment="1">
      <alignment horizontal="justify" vertical="top" wrapText="1"/>
    </xf>
    <xf numFmtId="14" fontId="2" fillId="0" borderId="1" xfId="0" applyNumberFormat="1" applyFont="1" applyBorder="1" applyAlignment="1">
      <alignment horizontal="justify" vertical="top" wrapText="1"/>
    </xf>
    <xf numFmtId="14" fontId="2" fillId="0" borderId="5" xfId="0" applyNumberFormat="1" applyFont="1" applyBorder="1" applyAlignment="1">
      <alignment horizontal="justify" vertical="top" wrapText="1"/>
    </xf>
    <xf numFmtId="9" fontId="3" fillId="4" borderId="1" xfId="0" applyNumberFormat="1" applyFont="1" applyFill="1" applyBorder="1" applyAlignment="1">
      <alignment horizontal="center" vertical="top"/>
    </xf>
    <xf numFmtId="9" fontId="3" fillId="4" borderId="5" xfId="0" applyNumberFormat="1" applyFont="1" applyFill="1" applyBorder="1" applyAlignment="1">
      <alignment horizontal="center" vertical="top"/>
    </xf>
    <xf numFmtId="9" fontId="3" fillId="0" borderId="5" xfId="0" applyNumberFormat="1" applyFont="1" applyBorder="1" applyAlignment="1">
      <alignment horizontal="center" vertical="top" wrapText="1"/>
    </xf>
    <xf numFmtId="9" fontId="3" fillId="0" borderId="31" xfId="0" applyNumberFormat="1" applyFont="1" applyBorder="1" applyAlignment="1">
      <alignment horizontal="center" vertical="top" wrapText="1"/>
    </xf>
    <xf numFmtId="9" fontId="3" fillId="0" borderId="6" xfId="0" applyNumberFormat="1" applyFont="1" applyBorder="1" applyAlignment="1">
      <alignment horizontal="center" vertical="top" wrapText="1"/>
    </xf>
    <xf numFmtId="9" fontId="3" fillId="0" borderId="5" xfId="1" applyNumberFormat="1" applyFont="1" applyBorder="1" applyAlignment="1">
      <alignment horizontal="center" vertical="top" wrapText="1"/>
    </xf>
    <xf numFmtId="9" fontId="3" fillId="0" borderId="31" xfId="1" applyNumberFormat="1" applyFont="1" applyBorder="1" applyAlignment="1">
      <alignment horizontal="center" vertical="top" wrapText="1"/>
    </xf>
    <xf numFmtId="9" fontId="3" fillId="0" borderId="6" xfId="1" applyNumberFormat="1" applyFont="1" applyBorder="1" applyAlignment="1">
      <alignment horizontal="center" vertical="top" wrapText="1"/>
    </xf>
    <xf numFmtId="0" fontId="3" fillId="4" borderId="1" xfId="0" applyFont="1" applyFill="1" applyBorder="1" applyAlignment="1">
      <alignment horizontal="center" vertical="top"/>
    </xf>
    <xf numFmtId="0" fontId="3" fillId="4" borderId="5" xfId="0" applyFont="1" applyFill="1" applyBorder="1" applyAlignment="1">
      <alignment horizontal="center" vertical="top"/>
    </xf>
    <xf numFmtId="9" fontId="3" fillId="4" borderId="31" xfId="0" applyNumberFormat="1" applyFont="1" applyFill="1" applyBorder="1" applyAlignment="1">
      <alignment horizontal="center" vertical="top"/>
    </xf>
    <xf numFmtId="9" fontId="3" fillId="4" borderId="6" xfId="0" applyNumberFormat="1" applyFont="1" applyFill="1" applyBorder="1" applyAlignment="1">
      <alignment horizontal="center" vertical="top"/>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xf>
    <xf numFmtId="0" fontId="2" fillId="2" borderId="56" xfId="0" applyFont="1" applyFill="1" applyBorder="1" applyAlignment="1">
      <alignment horizontal="center" vertical="center" textRotation="90" wrapText="1"/>
    </xf>
    <xf numFmtId="0" fontId="2" fillId="2" borderId="58" xfId="0" applyFont="1" applyFill="1" applyBorder="1" applyAlignment="1">
      <alignment horizontal="center" vertical="center" textRotation="90"/>
    </xf>
    <xf numFmtId="0" fontId="3" fillId="0" borderId="13" xfId="0" applyFont="1" applyBorder="1" applyAlignment="1">
      <alignment horizontal="center" vertical="top"/>
    </xf>
    <xf numFmtId="0" fontId="3" fillId="0" borderId="29" xfId="0" applyFont="1" applyBorder="1" applyAlignment="1">
      <alignment horizontal="center" vertical="top"/>
    </xf>
    <xf numFmtId="0" fontId="3" fillId="0" borderId="1" xfId="0" applyFont="1" applyBorder="1" applyAlignment="1">
      <alignment horizontal="justify" vertical="top"/>
    </xf>
    <xf numFmtId="0" fontId="3" fillId="0" borderId="5" xfId="0" applyFont="1" applyBorder="1" applyAlignment="1">
      <alignment horizontal="justify" vertical="top"/>
    </xf>
    <xf numFmtId="0" fontId="3"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31" xfId="0" applyFont="1" applyBorder="1" applyAlignment="1">
      <alignment horizontal="center" vertical="top" wrapText="1"/>
    </xf>
    <xf numFmtId="0" fontId="3" fillId="0" borderId="6" xfId="0" applyFont="1" applyBorder="1" applyAlignment="1">
      <alignment horizontal="center" vertical="top" wrapText="1"/>
    </xf>
    <xf numFmtId="0" fontId="5" fillId="0" borderId="1" xfId="0" applyFont="1" applyBorder="1" applyAlignment="1">
      <alignment horizontal="center" vertical="top"/>
    </xf>
    <xf numFmtId="0" fontId="5" fillId="0" borderId="5" xfId="0" applyFont="1" applyBorder="1" applyAlignment="1">
      <alignment horizontal="center" vertical="top"/>
    </xf>
    <xf numFmtId="0" fontId="1" fillId="2" borderId="22"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30" fillId="2" borderId="13" xfId="3" applyFill="1" applyBorder="1" applyAlignment="1">
      <alignment horizontal="center" vertical="center" wrapText="1"/>
    </xf>
    <xf numFmtId="0" fontId="30" fillId="2" borderId="1" xfId="3" applyFill="1" applyBorder="1" applyAlignment="1">
      <alignment horizontal="center" vertical="center" wrapText="1"/>
    </xf>
    <xf numFmtId="0" fontId="30" fillId="2" borderId="2" xfId="3" applyFill="1" applyBorder="1" applyAlignment="1">
      <alignment horizontal="center" vertical="center" wrapText="1"/>
    </xf>
    <xf numFmtId="0" fontId="30" fillId="2" borderId="14" xfId="3" applyFill="1" applyBorder="1" applyAlignment="1">
      <alignment horizontal="center" vertical="center" wrapText="1"/>
    </xf>
    <xf numFmtId="0" fontId="37" fillId="0" borderId="67" xfId="0" applyFont="1"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14" fontId="2" fillId="0" borderId="1" xfId="0" applyNumberFormat="1" applyFont="1" applyBorder="1" applyAlignment="1">
      <alignment horizontal="center" vertical="center" wrapText="1"/>
    </xf>
    <xf numFmtId="14" fontId="2" fillId="0" borderId="5" xfId="0" applyNumberFormat="1" applyFont="1" applyBorder="1" applyAlignment="1">
      <alignment horizontal="center" vertical="center" wrapText="1"/>
    </xf>
    <xf numFmtId="0" fontId="15" fillId="0" borderId="0" xfId="0" applyFont="1" applyAlignment="1">
      <alignment horizontal="center" vertical="center"/>
    </xf>
    <xf numFmtId="0" fontId="16" fillId="7" borderId="0" xfId="0" applyFont="1" applyFill="1" applyAlignment="1">
      <alignment horizontal="left" vertical="center"/>
    </xf>
    <xf numFmtId="0" fontId="16" fillId="8" borderId="43" xfId="0" applyFont="1" applyFill="1" applyBorder="1" applyAlignment="1">
      <alignment horizontal="center" vertical="center"/>
    </xf>
    <xf numFmtId="0" fontId="16" fillId="8" borderId="0" xfId="0" applyFont="1" applyFill="1" applyAlignment="1">
      <alignment horizontal="center" vertical="center"/>
    </xf>
    <xf numFmtId="0" fontId="18" fillId="7" borderId="43" xfId="0" applyFont="1" applyFill="1" applyBorder="1" applyAlignment="1">
      <alignment horizontal="left" vertical="center"/>
    </xf>
    <xf numFmtId="0" fontId="18" fillId="7" borderId="0" xfId="0" applyFont="1" applyFill="1" applyAlignment="1">
      <alignment horizontal="left" vertical="center"/>
    </xf>
    <xf numFmtId="0" fontId="19" fillId="0" borderId="44" xfId="0" applyFont="1" applyBorder="1" applyAlignment="1" applyProtection="1">
      <alignment horizontal="center" vertical="center" wrapText="1"/>
      <protection hidden="1"/>
    </xf>
    <xf numFmtId="0" fontId="19" fillId="0" borderId="45" xfId="0" applyFont="1" applyBorder="1" applyAlignment="1" applyProtection="1">
      <alignment horizontal="center" vertical="center" wrapText="1"/>
      <protection hidden="1"/>
    </xf>
    <xf numFmtId="0" fontId="19" fillId="0" borderId="46" xfId="0" applyFont="1" applyBorder="1" applyAlignment="1" applyProtection="1">
      <alignment horizontal="center" vertical="center" wrapText="1"/>
      <protection hidden="1"/>
    </xf>
    <xf numFmtId="0" fontId="19" fillId="0" borderId="45" xfId="0" applyFont="1" applyBorder="1" applyAlignment="1" applyProtection="1">
      <alignment horizontal="center" vertical="center"/>
      <protection hidden="1"/>
    </xf>
    <xf numFmtId="0" fontId="19" fillId="0" borderId="46" xfId="0" applyFont="1" applyBorder="1" applyAlignment="1" applyProtection="1">
      <alignment horizontal="center" vertical="center"/>
      <protection hidden="1"/>
    </xf>
    <xf numFmtId="0" fontId="16" fillId="9" borderId="33" xfId="0" applyFont="1" applyFill="1" applyBorder="1" applyAlignment="1">
      <alignment horizontal="center" vertical="center"/>
    </xf>
    <xf numFmtId="0" fontId="16" fillId="9" borderId="47" xfId="0" applyFont="1" applyFill="1" applyBorder="1" applyAlignment="1">
      <alignment horizontal="center" vertical="center"/>
    </xf>
    <xf numFmtId="0" fontId="16" fillId="9" borderId="48" xfId="0" applyFont="1" applyFill="1" applyBorder="1" applyAlignment="1">
      <alignment horizontal="center" vertical="center"/>
    </xf>
    <xf numFmtId="0" fontId="16" fillId="9" borderId="10" xfId="0" applyFont="1" applyFill="1" applyBorder="1" applyAlignment="1">
      <alignment horizontal="center" vertical="center"/>
    </xf>
    <xf numFmtId="0" fontId="16" fillId="9" borderId="18"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9" xfId="0" applyFont="1" applyBorder="1" applyAlignment="1">
      <alignment horizontal="left" vertical="center" wrapText="1"/>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9" xfId="0" applyFont="1" applyBorder="1" applyAlignment="1">
      <alignment horizontal="left" vertical="top" wrapText="1"/>
    </xf>
    <xf numFmtId="0" fontId="26" fillId="12" borderId="1" xfId="0" applyFont="1" applyFill="1" applyBorder="1" applyAlignment="1">
      <alignment horizontal="center" vertical="center" wrapText="1"/>
    </xf>
    <xf numFmtId="0" fontId="22" fillId="0" borderId="50" xfId="0" applyFont="1" applyBorder="1" applyAlignment="1">
      <alignment horizontal="left" vertical="top" wrapText="1"/>
    </xf>
    <xf numFmtId="0" fontId="22" fillId="0" borderId="51" xfId="0" applyFont="1" applyBorder="1" applyAlignment="1">
      <alignment horizontal="left" vertical="top" wrapText="1"/>
    </xf>
    <xf numFmtId="0" fontId="22" fillId="0" borderId="52" xfId="0" applyFont="1" applyBorder="1" applyAlignment="1">
      <alignment horizontal="left" vertical="top" wrapText="1"/>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cellXfs>
  <cellStyles count="4">
    <cellStyle name="Hipervínculo" xfId="3" builtinId="8"/>
    <cellStyle name="Millares [0]" xfId="1" builtinId="6"/>
    <cellStyle name="Normal" xfId="0" builtinId="0"/>
    <cellStyle name="Porcentaje" xfId="2" builtinId="5"/>
  </cellStyles>
  <dxfs count="49">
    <dxf>
      <fill>
        <patternFill>
          <bgColor rgb="FFFF0000"/>
        </patternFill>
      </fill>
    </dxf>
    <dxf>
      <fill>
        <patternFill>
          <bgColor rgb="FFFF0000"/>
        </patternFill>
      </fill>
    </dxf>
    <dxf>
      <fill>
        <patternFill>
          <bgColor rgb="FFFFC000"/>
        </patternFill>
      </fill>
    </dxf>
    <dxf>
      <fill>
        <patternFill>
          <bgColor rgb="FFFFFF00"/>
        </patternFill>
      </fill>
    </dxf>
    <dxf>
      <fill>
        <patternFill>
          <bgColor theme="9" tint="0.39994506668294322"/>
        </patternFill>
      </fill>
    </dxf>
    <dxf>
      <fill>
        <patternFill>
          <bgColor rgb="FF00B05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rgb="FF92D050"/>
        </patternFill>
      </fill>
    </dxf>
    <dxf>
      <font>
        <b/>
        <i val="0"/>
        <color auto="1"/>
      </font>
      <fill>
        <patternFill>
          <bgColor rgb="FF00B050"/>
        </patternFill>
      </fill>
    </dxf>
    <dxf>
      <font>
        <b/>
        <i val="0"/>
        <color auto="1"/>
      </font>
      <fill>
        <patternFill>
          <bgColor rgb="FFFF0000"/>
        </patternFill>
      </fill>
    </dxf>
    <dxf>
      <font>
        <b/>
        <i val="0"/>
        <color auto="1"/>
      </font>
      <fill>
        <patternFill>
          <bgColor theme="5"/>
        </patternFill>
      </fill>
    </dxf>
    <dxf>
      <font>
        <b/>
        <i val="0"/>
        <color auto="1"/>
      </font>
      <fill>
        <patternFill>
          <bgColor rgb="FFFFFF00"/>
        </patternFill>
      </fill>
    </dxf>
    <dxf>
      <font>
        <b/>
        <i val="0"/>
        <color auto="1"/>
      </font>
      <fill>
        <patternFill>
          <bgColor theme="9" tint="0.39994506668294322"/>
        </patternFill>
      </fill>
    </dxf>
    <dxf>
      <font>
        <b/>
        <i val="0"/>
        <color auto="1"/>
      </font>
      <fill>
        <patternFill>
          <bgColor rgb="FFFF0000"/>
        </patternFill>
      </fill>
    </dxf>
    <dxf>
      <font>
        <b/>
        <i val="0"/>
        <color auto="1"/>
      </font>
      <fill>
        <patternFill>
          <bgColor theme="5"/>
        </patternFill>
      </fill>
    </dxf>
    <dxf>
      <font>
        <b/>
        <i val="0"/>
        <color auto="1"/>
      </font>
      <fill>
        <patternFill>
          <bgColor rgb="FFFFFF00"/>
        </patternFill>
      </fill>
    </dxf>
    <dxf>
      <font>
        <b/>
        <i val="0"/>
        <color auto="1"/>
      </font>
      <fill>
        <patternFill>
          <bgColor rgb="FF00B050"/>
        </patternFill>
      </fill>
    </dxf>
    <dxf>
      <font>
        <b/>
        <i val="0"/>
        <color auto="1"/>
      </font>
      <fill>
        <patternFill>
          <bgColor theme="9" tint="0.39994506668294322"/>
        </patternFill>
      </fill>
    </dxf>
    <dxf>
      <fill>
        <patternFill>
          <bgColor rgb="FFFF0000"/>
        </patternFill>
      </fill>
    </dxf>
    <dxf>
      <fill>
        <patternFill>
          <bgColor rgb="FFFFC000"/>
        </patternFill>
      </fill>
    </dxf>
    <dxf>
      <fill>
        <patternFill>
          <bgColor rgb="FFFFFF00"/>
        </patternFill>
      </fill>
    </dxf>
    <dxf>
      <fill>
        <patternFill>
          <bgColor theme="9" tint="0.39994506668294322"/>
        </patternFill>
      </fill>
    </dxf>
    <dxf>
      <fill>
        <patternFill>
          <bgColor rgb="FF00B050"/>
        </patternFill>
      </fill>
    </dxf>
    <dxf>
      <fill>
        <patternFill>
          <bgColor rgb="FF00B050"/>
        </patternFill>
      </fill>
    </dxf>
    <dxf>
      <fill>
        <patternFill>
          <bgColor theme="9" tint="0.39994506668294322"/>
        </patternFill>
      </fill>
    </dxf>
    <dxf>
      <fill>
        <patternFill>
          <bgColor rgb="FFFFFF00"/>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FFC000"/>
        </patternFill>
      </fill>
    </dxf>
    <dxf>
      <fill>
        <patternFill>
          <bgColor rgb="FF92D050"/>
        </patternFill>
      </fill>
    </dxf>
    <dxf>
      <font>
        <b/>
        <i val="0"/>
        <color auto="1"/>
      </font>
      <fill>
        <patternFill>
          <bgColor rgb="FF00B050"/>
        </patternFill>
      </fill>
    </dxf>
    <dxf>
      <font>
        <b/>
        <i val="0"/>
        <color auto="1"/>
      </font>
      <fill>
        <patternFill>
          <bgColor rgb="FFFF0000"/>
        </patternFill>
      </fill>
    </dxf>
    <dxf>
      <font>
        <b/>
        <i val="0"/>
        <color auto="1"/>
      </font>
      <fill>
        <patternFill>
          <bgColor theme="5"/>
        </patternFill>
      </fill>
    </dxf>
    <dxf>
      <font>
        <b/>
        <i val="0"/>
        <color auto="1"/>
      </font>
      <fill>
        <patternFill>
          <bgColor rgb="FFFFFF00"/>
        </patternFill>
      </fill>
    </dxf>
    <dxf>
      <font>
        <b/>
        <i val="0"/>
        <color auto="1"/>
      </font>
      <fill>
        <patternFill>
          <bgColor theme="9" tint="0.39994506668294322"/>
        </patternFill>
      </fill>
    </dxf>
    <dxf>
      <font>
        <b/>
        <i val="0"/>
        <color auto="1"/>
      </font>
      <fill>
        <patternFill>
          <bgColor rgb="FFFF0000"/>
        </patternFill>
      </fill>
    </dxf>
    <dxf>
      <font>
        <b/>
        <i val="0"/>
        <color auto="1"/>
      </font>
      <fill>
        <patternFill>
          <bgColor theme="5"/>
        </patternFill>
      </fill>
    </dxf>
    <dxf>
      <font>
        <b/>
        <i val="0"/>
        <color auto="1"/>
      </font>
      <fill>
        <patternFill>
          <bgColor rgb="FFFFFF00"/>
        </patternFill>
      </fill>
    </dxf>
    <dxf>
      <font>
        <b/>
        <i val="0"/>
        <color auto="1"/>
      </font>
      <fill>
        <patternFill>
          <bgColor rgb="FF00B050"/>
        </patternFill>
      </fill>
    </dxf>
    <dxf>
      <font>
        <b/>
        <i val="0"/>
        <color auto="1"/>
      </font>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D09FFE02-6D2E-443E-B415-1D1ADF5FDA7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BC2F4DFB-469B-4B53-8B7C-E3427D33B6D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74598FA9-93D3-DB44-92B8-37A85F28BA0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553634" cy="14080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231F675A-E237-374E-8426-9E524BF633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553634" cy="132870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57CD1-2389-489C-9C6A-484AC194BA50}">
  <sheetPr>
    <tabColor rgb="FF00B050"/>
  </sheetPr>
  <dimension ref="A1:B14"/>
  <sheetViews>
    <sheetView zoomScale="80" zoomScaleNormal="80" workbookViewId="0">
      <selection activeCell="L17" sqref="L17"/>
    </sheetView>
  </sheetViews>
  <sheetFormatPr defaultColWidth="11.42578125" defaultRowHeight="14.45"/>
  <cols>
    <col min="1" max="1" width="30.28515625" customWidth="1"/>
    <col min="2" max="2" width="55.28515625" customWidth="1"/>
  </cols>
  <sheetData>
    <row r="1" spans="1:2" ht="21">
      <c r="A1" s="269" t="s">
        <v>0</v>
      </c>
      <c r="B1" s="269"/>
    </row>
    <row r="3" spans="1:2">
      <c r="A3" t="s">
        <v>1</v>
      </c>
    </row>
    <row r="5" spans="1:2" ht="39.6">
      <c r="A5" s="203" t="s">
        <v>2</v>
      </c>
      <c r="B5" s="203" t="s">
        <v>3</v>
      </c>
    </row>
    <row r="6" spans="1:2" ht="33.6" customHeight="1">
      <c r="A6" s="270">
        <v>46057</v>
      </c>
      <c r="B6" s="116" t="s">
        <v>4</v>
      </c>
    </row>
    <row r="7" spans="1:2" ht="66" customHeight="1">
      <c r="A7" s="271"/>
      <c r="B7" s="76" t="s">
        <v>5</v>
      </c>
    </row>
    <row r="8" spans="1:2">
      <c r="A8" s="198"/>
      <c r="B8" s="116"/>
    </row>
    <row r="9" spans="1:2">
      <c r="A9" s="198"/>
      <c r="B9" s="116"/>
    </row>
    <row r="10" spans="1:2">
      <c r="A10" s="198"/>
      <c r="B10" s="116"/>
    </row>
    <row r="11" spans="1:2">
      <c r="A11" s="198"/>
      <c r="B11" s="116"/>
    </row>
    <row r="12" spans="1:2">
      <c r="A12" s="198"/>
      <c r="B12" s="116"/>
    </row>
    <row r="14" spans="1:2">
      <c r="A14" s="204" t="s">
        <v>6</v>
      </c>
    </row>
  </sheetData>
  <mergeCells count="2">
    <mergeCell ref="A1:B1"/>
    <mergeCell ref="A6:A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A32C1-1A21-466E-A34F-3C81784E87DD}">
  <sheetPr>
    <tabColor rgb="FFFFC000"/>
    <pageSetUpPr fitToPage="1"/>
  </sheetPr>
  <dimension ref="A1:BA29"/>
  <sheetViews>
    <sheetView showGridLines="0" topLeftCell="AW19" zoomScale="70" zoomScaleNormal="70" zoomScaleSheetLayoutView="80" workbookViewId="0">
      <selection activeCell="AZ17" sqref="AZ17:AZ19"/>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7109375" customWidth="1"/>
    <col min="12" max="12" width="20.140625" style="1" customWidth="1"/>
    <col min="13" max="13" width="9.42578125" style="1" customWidth="1"/>
    <col min="14" max="14" width="26.7109375" style="1" customWidth="1"/>
    <col min="15" max="15" width="11.28515625" style="1" customWidth="1"/>
    <col min="16" max="16" width="1" style="1" customWidth="1"/>
    <col min="17" max="17" width="5.140625" style="1" customWidth="1"/>
    <col min="18" max="23" width="46.7109375" style="1" customWidth="1"/>
    <col min="24" max="24" width="15.7109375" style="1" customWidth="1"/>
    <col min="25" max="27" width="10.28515625" style="1" customWidth="1"/>
    <col min="28" max="28" width="6" style="1" customWidth="1"/>
    <col min="29" max="29" width="13.7109375" style="1" customWidth="1"/>
    <col min="30" max="30" width="7.42578125" style="1" customWidth="1"/>
    <col min="31" max="31" width="5.7109375" style="1" customWidth="1"/>
    <col min="32" max="32" width="17" style="1" customWidth="1"/>
    <col min="33" max="33" width="11.7109375" style="1" customWidth="1"/>
    <col min="34" max="34" width="7.28515625" style="1" customWidth="1"/>
    <col min="35" max="35" width="10.7109375" style="1" customWidth="1"/>
    <col min="36" max="36" width="8" style="1" customWidth="1"/>
    <col min="37" max="38" width="7.28515625" style="1" customWidth="1"/>
    <col min="39" max="39" width="9.28515625" style="1" customWidth="1"/>
    <col min="40" max="40" width="8.42578125" style="4" customWidth="1"/>
    <col min="41" max="41" width="1" style="4" customWidth="1"/>
    <col min="42" max="42" width="26.7109375" style="4" customWidth="1"/>
    <col min="43" max="43" width="26.7109375" style="1" customWidth="1"/>
    <col min="44" max="44" width="20.7109375" style="1" customWidth="1"/>
    <col min="45" max="45" width="1" customWidth="1"/>
    <col min="46" max="46" width="18.28515625" customWidth="1"/>
    <col min="47" max="50" width="45" customWidth="1"/>
    <col min="51" max="51" width="1" customWidth="1"/>
    <col min="52" max="53" width="45" customWidth="1"/>
  </cols>
  <sheetData>
    <row r="1" spans="1:53" ht="15.75" customHeight="1">
      <c r="A1" s="211"/>
      <c r="B1" s="212"/>
      <c r="C1" s="232" t="s">
        <v>7</v>
      </c>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c r="AO1" s="233"/>
      <c r="AP1" s="233"/>
      <c r="AQ1" s="233"/>
      <c r="AR1" s="233"/>
      <c r="AS1" s="233"/>
      <c r="AT1" s="233"/>
      <c r="AU1" s="233"/>
      <c r="AV1" s="233"/>
      <c r="AW1" s="234"/>
      <c r="AX1" s="211" t="s">
        <v>8</v>
      </c>
      <c r="AY1" s="212"/>
      <c r="AZ1" s="207" t="s">
        <v>9</v>
      </c>
      <c r="BA1" s="208"/>
    </row>
    <row r="2" spans="1:53" ht="15.75" customHeight="1" thickBot="1">
      <c r="A2" s="230"/>
      <c r="B2" s="231"/>
      <c r="C2" s="219"/>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1"/>
      <c r="AX2" s="213"/>
      <c r="AY2" s="214"/>
      <c r="AZ2" s="209"/>
      <c r="BA2" s="210"/>
    </row>
    <row r="3" spans="1:53" ht="15.75" customHeight="1">
      <c r="A3" s="230"/>
      <c r="B3" s="231"/>
      <c r="C3" s="219"/>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1"/>
      <c r="AX3" s="211" t="s">
        <v>10</v>
      </c>
      <c r="AY3" s="212"/>
      <c r="AZ3" s="215" t="s">
        <v>11</v>
      </c>
      <c r="BA3" s="216"/>
    </row>
    <row r="4" spans="1:53" ht="16.5" customHeight="1" thickBot="1">
      <c r="A4" s="230"/>
      <c r="B4" s="231"/>
      <c r="C4" s="222"/>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4"/>
      <c r="AX4" s="213"/>
      <c r="AY4" s="214"/>
      <c r="AZ4" s="217"/>
      <c r="BA4" s="218"/>
    </row>
    <row r="5" spans="1:53" ht="20.65" customHeight="1">
      <c r="A5" s="230"/>
      <c r="B5" s="231"/>
      <c r="C5" s="219" t="s">
        <v>12</v>
      </c>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1"/>
      <c r="AX5" s="211" t="s">
        <v>13</v>
      </c>
      <c r="AY5" s="212"/>
      <c r="AZ5" s="211" t="s">
        <v>14</v>
      </c>
      <c r="BA5" s="212"/>
    </row>
    <row r="6" spans="1:53" ht="15" customHeight="1" thickBot="1">
      <c r="A6" s="230"/>
      <c r="B6" s="231"/>
      <c r="C6" s="219"/>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1"/>
      <c r="AX6" s="213"/>
      <c r="AY6" s="214"/>
      <c r="AZ6" s="213"/>
      <c r="BA6" s="214"/>
    </row>
    <row r="7" spans="1:53" ht="15.75" customHeight="1">
      <c r="A7" s="230"/>
      <c r="B7" s="231"/>
      <c r="C7" s="219"/>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1"/>
      <c r="AX7" s="211" t="s">
        <v>15</v>
      </c>
      <c r="AY7" s="212"/>
      <c r="AZ7" s="225">
        <v>45828</v>
      </c>
      <c r="BA7" s="208"/>
    </row>
    <row r="8" spans="1:53" ht="16.5" customHeight="1" thickBot="1">
      <c r="A8" s="213"/>
      <c r="B8" s="214"/>
      <c r="C8" s="222"/>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4"/>
      <c r="AX8" s="213"/>
      <c r="AY8" s="214"/>
      <c r="AZ8" s="209"/>
      <c r="BA8" s="210"/>
    </row>
    <row r="10" spans="1:53" ht="54" customHeight="1">
      <c r="A10" s="226" t="s">
        <v>16</v>
      </c>
      <c r="B10" s="226"/>
      <c r="C10" s="226"/>
      <c r="D10" s="235" t="s">
        <v>17</v>
      </c>
      <c r="E10" s="236"/>
      <c r="F10" s="236"/>
      <c r="G10" s="236"/>
      <c r="H10" s="236"/>
      <c r="I10" s="236"/>
      <c r="J10" s="236"/>
      <c r="K10" s="236"/>
      <c r="L10" s="236"/>
      <c r="M10" s="237"/>
      <c r="N10" s="25"/>
      <c r="AN10" s="1"/>
      <c r="AO10" s="1"/>
      <c r="AP10" s="1"/>
    </row>
    <row r="11" spans="1:53" s="3" customFormat="1" ht="75" customHeight="1">
      <c r="A11" s="226" t="s">
        <v>18</v>
      </c>
      <c r="B11" s="226"/>
      <c r="C11" s="226"/>
      <c r="D11" s="227" t="s">
        <v>19</v>
      </c>
      <c r="E11" s="228"/>
      <c r="F11" s="228"/>
      <c r="G11" s="228"/>
      <c r="H11" s="228"/>
      <c r="I11" s="228"/>
      <c r="J11" s="228"/>
      <c r="K11" s="228"/>
      <c r="L11" s="228"/>
      <c r="M11" s="229"/>
      <c r="N11" s="26"/>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26" t="s">
        <v>20</v>
      </c>
      <c r="B12" s="226"/>
      <c r="C12" s="226"/>
      <c r="D12" s="227" t="s">
        <v>21</v>
      </c>
      <c r="E12" s="228"/>
      <c r="F12" s="228"/>
      <c r="G12" s="228"/>
      <c r="H12" s="228"/>
      <c r="I12" s="228"/>
      <c r="J12" s="228"/>
      <c r="K12" s="228"/>
      <c r="L12" s="228"/>
      <c r="M12" s="229"/>
      <c r="N12" s="26"/>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57" t="s">
        <v>22</v>
      </c>
      <c r="B14" s="258"/>
      <c r="C14" s="258"/>
      <c r="D14" s="258"/>
      <c r="E14" s="258"/>
      <c r="F14" s="258"/>
      <c r="G14" s="258"/>
      <c r="H14" s="258"/>
      <c r="I14" s="258"/>
      <c r="J14" s="258"/>
      <c r="K14" s="258"/>
      <c r="L14" s="258"/>
      <c r="M14" s="258"/>
      <c r="N14" s="259"/>
      <c r="O14" s="260"/>
      <c r="P14" s="2"/>
      <c r="Q14" s="265" t="s">
        <v>23</v>
      </c>
      <c r="R14" s="266"/>
      <c r="S14" s="266"/>
      <c r="T14" s="266"/>
      <c r="U14" s="266"/>
      <c r="V14" s="266"/>
      <c r="W14" s="266"/>
      <c r="X14" s="266"/>
      <c r="Y14" s="267"/>
      <c r="Z14" s="267"/>
      <c r="AA14" s="267"/>
      <c r="AB14" s="267"/>
      <c r="AC14" s="267"/>
      <c r="AD14" s="267"/>
      <c r="AE14" s="267"/>
      <c r="AF14" s="266"/>
      <c r="AG14" s="266"/>
      <c r="AH14" s="266"/>
      <c r="AI14" s="266"/>
      <c r="AJ14" s="266"/>
      <c r="AK14" s="266"/>
      <c r="AL14" s="266"/>
      <c r="AM14" s="266"/>
      <c r="AN14" s="268"/>
      <c r="AO14" s="2"/>
      <c r="AP14" s="238" t="s">
        <v>24</v>
      </c>
      <c r="AQ14" s="239"/>
      <c r="AR14" s="240"/>
      <c r="AT14" s="244" t="s">
        <v>25</v>
      </c>
      <c r="AU14" s="245"/>
      <c r="AV14" s="245"/>
      <c r="AW14" s="245"/>
      <c r="AX14" s="246"/>
      <c r="AY14" s="32"/>
      <c r="AZ14" s="238" t="s">
        <v>26</v>
      </c>
      <c r="BA14" s="240"/>
    </row>
    <row r="15" spans="1:53">
      <c r="A15" s="331"/>
      <c r="B15" s="332"/>
      <c r="C15" s="332"/>
      <c r="D15" s="332"/>
      <c r="E15" s="332"/>
      <c r="F15" s="332"/>
      <c r="G15" s="332"/>
      <c r="H15" s="332"/>
      <c r="I15" s="332"/>
      <c r="J15" s="332"/>
      <c r="K15" s="332"/>
      <c r="L15" s="332"/>
      <c r="M15" s="332"/>
      <c r="N15" s="333"/>
      <c r="O15" s="334"/>
      <c r="P15" s="2"/>
      <c r="Q15" s="27"/>
      <c r="R15" s="28"/>
      <c r="S15" s="28"/>
      <c r="T15" s="28"/>
      <c r="U15" s="28"/>
      <c r="V15" s="28"/>
      <c r="W15" s="28"/>
      <c r="X15" s="28"/>
      <c r="Y15" s="326" t="s">
        <v>27</v>
      </c>
      <c r="Z15" s="327"/>
      <c r="AA15" s="328"/>
      <c r="AB15" s="326" t="s">
        <v>28</v>
      </c>
      <c r="AC15" s="327"/>
      <c r="AD15" s="327"/>
      <c r="AE15" s="327"/>
      <c r="AF15" s="328"/>
      <c r="AG15" s="329"/>
      <c r="AH15" s="329"/>
      <c r="AI15" s="329"/>
      <c r="AJ15" s="329"/>
      <c r="AK15" s="329"/>
      <c r="AL15" s="329"/>
      <c r="AM15" s="329"/>
      <c r="AN15" s="330"/>
      <c r="AO15" s="2"/>
      <c r="AP15" s="321"/>
      <c r="AQ15" s="322"/>
      <c r="AR15" s="323"/>
      <c r="AT15" s="324"/>
      <c r="AU15" s="322"/>
      <c r="AV15" s="322"/>
      <c r="AW15" s="322"/>
      <c r="AX15" s="325"/>
      <c r="AY15" s="32"/>
      <c r="AZ15" s="321"/>
      <c r="BA15" s="323"/>
    </row>
    <row r="16" spans="1:53" s="5" customFormat="1" ht="166.5" customHeight="1">
      <c r="A16" s="10" t="s">
        <v>29</v>
      </c>
      <c r="B16" s="11" t="s">
        <v>30</v>
      </c>
      <c r="C16" s="12" t="s">
        <v>31</v>
      </c>
      <c r="D16" s="12" t="s">
        <v>32</v>
      </c>
      <c r="E16" s="13" t="s">
        <v>33</v>
      </c>
      <c r="F16" s="20" t="s">
        <v>34</v>
      </c>
      <c r="G16" s="34" t="s">
        <v>35</v>
      </c>
      <c r="H16" s="13" t="s">
        <v>36</v>
      </c>
      <c r="I16" s="12" t="s">
        <v>37</v>
      </c>
      <c r="J16" s="12" t="s">
        <v>38</v>
      </c>
      <c r="K16" s="13" t="s">
        <v>39</v>
      </c>
      <c r="L16" s="13" t="s">
        <v>40</v>
      </c>
      <c r="M16" s="12" t="s">
        <v>37</v>
      </c>
      <c r="N16" s="12" t="s">
        <v>41</v>
      </c>
      <c r="O16" s="14" t="s">
        <v>42</v>
      </c>
      <c r="P16" s="2"/>
      <c r="Q16" s="15" t="s">
        <v>43</v>
      </c>
      <c r="R16" s="115" t="s">
        <v>44</v>
      </c>
      <c r="S16" s="115" t="s">
        <v>45</v>
      </c>
      <c r="T16" s="115" t="s">
        <v>46</v>
      </c>
      <c r="U16" s="115" t="s">
        <v>47</v>
      </c>
      <c r="V16" s="115" t="s">
        <v>48</v>
      </c>
      <c r="W16" s="206" t="s">
        <v>49</v>
      </c>
      <c r="X16" s="29" t="s">
        <v>50</v>
      </c>
      <c r="Y16" s="132" t="s">
        <v>51</v>
      </c>
      <c r="Z16" s="132" t="s">
        <v>52</v>
      </c>
      <c r="AA16" s="17" t="s">
        <v>53</v>
      </c>
      <c r="AB16" s="307" t="s">
        <v>54</v>
      </c>
      <c r="AC16" s="308"/>
      <c r="AD16" s="17" t="s">
        <v>55</v>
      </c>
      <c r="AE16" s="309" t="s">
        <v>56</v>
      </c>
      <c r="AF16" s="310"/>
      <c r="AG16" s="18" t="s">
        <v>57</v>
      </c>
      <c r="AH16" s="18" t="s">
        <v>58</v>
      </c>
      <c r="AI16" s="18" t="s">
        <v>37</v>
      </c>
      <c r="AJ16" s="18" t="s">
        <v>59</v>
      </c>
      <c r="AK16" s="18" t="s">
        <v>37</v>
      </c>
      <c r="AL16" s="18" t="s">
        <v>41</v>
      </c>
      <c r="AM16" s="18" t="s">
        <v>60</v>
      </c>
      <c r="AN16" s="14" t="s">
        <v>61</v>
      </c>
      <c r="AO16" s="2"/>
      <c r="AP16" s="19" t="s">
        <v>62</v>
      </c>
      <c r="AQ16" s="16" t="s">
        <v>63</v>
      </c>
      <c r="AR16" s="31" t="s">
        <v>64</v>
      </c>
      <c r="AT16" s="127" t="s">
        <v>65</v>
      </c>
      <c r="AU16" s="129" t="s">
        <v>66</v>
      </c>
      <c r="AV16" s="129" t="s">
        <v>67</v>
      </c>
      <c r="AW16" s="129" t="s">
        <v>68</v>
      </c>
      <c r="AX16" s="128" t="s">
        <v>69</v>
      </c>
      <c r="AY16" s="33"/>
      <c r="AZ16" s="130" t="s">
        <v>70</v>
      </c>
      <c r="BA16" s="131" t="s">
        <v>71</v>
      </c>
    </row>
    <row r="17" spans="1:53" ht="353.25" customHeight="1">
      <c r="A17" s="311">
        <v>1</v>
      </c>
      <c r="B17" s="313" t="s">
        <v>72</v>
      </c>
      <c r="C17" s="315" t="s">
        <v>73</v>
      </c>
      <c r="D17" s="316" t="s">
        <v>74</v>
      </c>
      <c r="E17" s="315" t="s">
        <v>75</v>
      </c>
      <c r="F17" s="315"/>
      <c r="G17" s="319">
        <v>79</v>
      </c>
      <c r="H17" s="303" t="str">
        <f>IF(G17&lt;=0,"",IF(G17&lt;=2,"Muy Baja",IF(G17&lt;=24,"Baja",IF(G17&lt;=500,"Media",IF(G17&lt;=5000,"Alta","Muy Alta")))))</f>
        <v>Media</v>
      </c>
      <c r="I17" s="295">
        <f>IF(H17="","",IF(H17="Muy Baja",0.2,IF(H17="Baja",0.4,IF(H17="Media",0.6,IF(H17="Alta",0.8,IF(H17="Muy Alta",1,))))))</f>
        <v>0.6</v>
      </c>
      <c r="J17" s="297" t="s">
        <v>76</v>
      </c>
      <c r="K17" s="300" t="str">
        <f>+J17</f>
        <v>El riesgo afecta la imagen de la entidad internamente, de conocimiento general nivel interno, de junta directiva y/o de proveedores</v>
      </c>
      <c r="L17" s="303" t="str">
        <f>+VLOOKUP(K17,Datos!$O$4:$P$15,2,FALSE)</f>
        <v>Menor</v>
      </c>
      <c r="M17" s="295">
        <f>IF(L17="","",IF(L17="Leve",0.2,IF(L17="Menor",0.4,IF(L17="Moderado",0.6,IF(L17="Mayor",0.8,IF(L17="Catastrófico",1,))))))</f>
        <v>0.4</v>
      </c>
      <c r="N17" s="296" t="str">
        <f>+CONCATENATE(H17, " - ", L17)</f>
        <v>Media - Menor</v>
      </c>
      <c r="O17" s="284" t="str">
        <f>+VLOOKUP(N17,Datos!J4:K28,2,)</f>
        <v>MODERADO</v>
      </c>
      <c r="P17" s="30"/>
      <c r="Q17" s="8">
        <v>1</v>
      </c>
      <c r="R17" s="114" t="s">
        <v>77</v>
      </c>
      <c r="S17" s="114" t="s">
        <v>78</v>
      </c>
      <c r="T17" s="114" t="s">
        <v>79</v>
      </c>
      <c r="U17" s="114" t="s">
        <v>80</v>
      </c>
      <c r="V17" s="114" t="s">
        <v>81</v>
      </c>
      <c r="W17" s="114" t="s">
        <v>82</v>
      </c>
      <c r="X17" s="35" t="str">
        <f>IF(OR(Y17="Preventivo",Y17="Detectivo"),"Probabilidad",IF(Y17="Correctivo","Impacto",""))</f>
        <v>Probabilidad</v>
      </c>
      <c r="Y17" s="6" t="s">
        <v>83</v>
      </c>
      <c r="Z17" s="6" t="s">
        <v>84</v>
      </c>
      <c r="AA17" s="36" t="str">
        <f t="shared" ref="AA17:AA19" si="0">IF(AND(Y17="Preventivo",Z17="Automático"),"50%",IF(AND(Y17="Preventivo",Z17="Manual"),"40%",IF(AND(Y17="Detectivo",Z17="Automático"),"40%",IF(AND(Y17="Detectivo",Z17="Manual"),"30%",IF(AND(Y17="Correctivo",Z17="Automático"),"35%",IF(AND(Y17="Correctivo",Z17="Manual"),"25%",""))))))</f>
        <v>40%</v>
      </c>
      <c r="AB17" s="9" t="s">
        <v>85</v>
      </c>
      <c r="AC17" s="46" t="s">
        <v>86</v>
      </c>
      <c r="AD17" s="6" t="s">
        <v>87</v>
      </c>
      <c r="AE17" s="9" t="s">
        <v>88</v>
      </c>
      <c r="AF17" s="9" t="str">
        <f>+W17</f>
        <v>Estudio previo (Muestra 20% de los contratos adjudicados en el periodo reportado) 
Correo electrónico con solicitudes de ajustes para ser incluidos en los estudios previos ( Cuando aplique)</v>
      </c>
      <c r="AG17" s="37">
        <f>IFERROR(IF(X17="Probabilidad",(I17-(+I17*AA17)),IF(X17="Impacto",I17,"")),"")</f>
        <v>0.36</v>
      </c>
      <c r="AH17" s="38" t="str">
        <f t="shared" ref="AH17:AH18" si="1">IFERROR(IF(AG17="","",IF(AG17&lt;=0.2,"Muy Baja",IF(AG17&lt;=0.4,"Baja",IF(AG17&lt;=0.6,"Media",IF(AG17&lt;=0.8,"Alta","Muy Alta"))))),"")</f>
        <v>Baja</v>
      </c>
      <c r="AI17" s="39">
        <f>I17-(AA17*I17)</f>
        <v>0.36</v>
      </c>
      <c r="AJ17" s="40" t="str">
        <f t="shared" ref="AJ17:AJ19" si="2">IFERROR(IF(AK17="","",IF(AK17&lt;=0.2,"Leve",IF(AK17&lt;=0.4,"Menor",IF(AK17&lt;=0.6,"Moderado",IF(AK17&lt;=0.8,"Mayor","Catastrófico"))))),"")</f>
        <v>Menor</v>
      </c>
      <c r="AK17" s="37">
        <f>IFERROR(IF(X17="Impacto",(M17-(+M17*AA17)),IF(X17="Probabilidad",M17,"")),"")</f>
        <v>0.4</v>
      </c>
      <c r="AL17" s="41" t="str">
        <f>+CONCATENATE(AH17, " - ", AJ17)</f>
        <v>Baja - Menor</v>
      </c>
      <c r="AM17" s="44" t="str">
        <f>+VLOOKUP(AL17,Datos!$J$4:$K$28,2,)</f>
        <v>MODERADO</v>
      </c>
      <c r="AN17" s="287" t="s">
        <v>89</v>
      </c>
      <c r="AO17" s="30"/>
      <c r="AP17" s="289" t="s">
        <v>90</v>
      </c>
      <c r="AQ17" s="291"/>
      <c r="AR17" s="293"/>
      <c r="AT17" s="338">
        <v>46156</v>
      </c>
      <c r="AU17" s="335" t="s">
        <v>91</v>
      </c>
      <c r="AV17" s="275" t="s">
        <v>92</v>
      </c>
      <c r="AW17" s="272" t="s">
        <v>93</v>
      </c>
      <c r="AX17" s="275" t="s">
        <v>92</v>
      </c>
      <c r="AY17" s="33"/>
      <c r="AZ17" s="278" t="s">
        <v>94</v>
      </c>
      <c r="BA17" s="281" t="s">
        <v>95</v>
      </c>
    </row>
    <row r="18" spans="1:53" ht="353.25" customHeight="1">
      <c r="A18" s="312"/>
      <c r="B18" s="314"/>
      <c r="C18" s="316"/>
      <c r="D18" s="317"/>
      <c r="E18" s="316"/>
      <c r="F18" s="316"/>
      <c r="G18" s="320"/>
      <c r="H18" s="304"/>
      <c r="I18" s="296"/>
      <c r="J18" s="298"/>
      <c r="K18" s="301"/>
      <c r="L18" s="304"/>
      <c r="M18" s="296"/>
      <c r="N18" s="305"/>
      <c r="O18" s="285"/>
      <c r="P18" s="2"/>
      <c r="Q18" s="173">
        <v>2</v>
      </c>
      <c r="R18" s="45" t="s">
        <v>96</v>
      </c>
      <c r="S18" s="118" t="s">
        <v>97</v>
      </c>
      <c r="T18" s="119" t="s">
        <v>98</v>
      </c>
      <c r="U18" s="45" t="s">
        <v>99</v>
      </c>
      <c r="V18" s="45" t="s">
        <v>100</v>
      </c>
      <c r="W18" s="174" t="s">
        <v>101</v>
      </c>
      <c r="X18" s="148" t="str">
        <f t="shared" ref="X18:X19" si="3">IF(OR(Y18="Preventivo",Y18="Detectivo"),"Probabilidad",IF(Y18="Correctivo","Impacto",""))</f>
        <v>Probabilidad</v>
      </c>
      <c r="Y18" s="6" t="s">
        <v>83</v>
      </c>
      <c r="Z18" s="6" t="s">
        <v>84</v>
      </c>
      <c r="AA18" s="36" t="str">
        <f t="shared" si="0"/>
        <v>40%</v>
      </c>
      <c r="AB18" s="9" t="s">
        <v>85</v>
      </c>
      <c r="AC18" s="46" t="s">
        <v>86</v>
      </c>
      <c r="AD18" s="6" t="s">
        <v>87</v>
      </c>
      <c r="AE18" s="9" t="s">
        <v>88</v>
      </c>
      <c r="AF18" s="9" t="str">
        <f>+W18</f>
        <v>Actas de comité asesor de contratación</v>
      </c>
      <c r="AG18" s="150">
        <f t="shared" ref="AG18:AG19" si="4">IFERROR(IF(AND(X17="Probabilidad",X18="Probabilidad"),(AI17-(+AI17*AA18)),IF(X18="Probabilidad",($I$17-(+$I$17*AA18)),IF(X18="Impacto",AI17,""))),"")</f>
        <v>0.216</v>
      </c>
      <c r="AH18" s="38" t="str">
        <f t="shared" si="1"/>
        <v>Baja</v>
      </c>
      <c r="AI18" s="39">
        <f t="shared" ref="AI18" si="5">+AG18</f>
        <v>0.216</v>
      </c>
      <c r="AJ18" s="40" t="str">
        <f t="shared" si="2"/>
        <v>Menor</v>
      </c>
      <c r="AK18" s="149">
        <f t="shared" ref="AK18:AK19" si="6">IFERROR(IF(AND(X17="Impacto",X17="Impacto"),(AK17-(+AK17*AA18)),IF(X18="Impacto",($M$17-(+$M$17*AA18)),IF(X18="Probabilidad",AK17,""))),"")</f>
        <v>0.4</v>
      </c>
      <c r="AL18" s="41" t="str">
        <f t="shared" ref="AL18:AL19" si="7">+CONCATENATE(AH18, " - ", AJ18)</f>
        <v>Baja - Menor</v>
      </c>
      <c r="AM18" s="44" t="str">
        <f>+VLOOKUP(AL18,Datos!$J$4:$K$28,2,)</f>
        <v>MODERADO</v>
      </c>
      <c r="AN18" s="288"/>
      <c r="AO18" s="2"/>
      <c r="AP18" s="290"/>
      <c r="AQ18" s="292"/>
      <c r="AR18" s="294"/>
      <c r="AT18" s="339"/>
      <c r="AU18" s="336"/>
      <c r="AV18" s="276"/>
      <c r="AW18" s="273"/>
      <c r="AX18" s="276"/>
      <c r="AY18" s="33"/>
      <c r="AZ18" s="279"/>
      <c r="BA18" s="282"/>
    </row>
    <row r="19" spans="1:53" ht="353.25" customHeight="1">
      <c r="A19" s="311"/>
      <c r="B19" s="313"/>
      <c r="C19" s="315"/>
      <c r="D19" s="318"/>
      <c r="E19" s="315"/>
      <c r="F19" s="315"/>
      <c r="G19" s="319"/>
      <c r="H19" s="303"/>
      <c r="I19" s="295"/>
      <c r="J19" s="299"/>
      <c r="K19" s="302"/>
      <c r="L19" s="303"/>
      <c r="M19" s="295"/>
      <c r="N19" s="306"/>
      <c r="O19" s="286"/>
      <c r="P19" s="151"/>
      <c r="Q19" s="8">
        <v>3</v>
      </c>
      <c r="R19" s="161" t="s">
        <v>102</v>
      </c>
      <c r="S19" s="175" t="s">
        <v>103</v>
      </c>
      <c r="T19" s="176" t="s">
        <v>104</v>
      </c>
      <c r="U19" s="161" t="s">
        <v>105</v>
      </c>
      <c r="V19" s="161" t="s">
        <v>106</v>
      </c>
      <c r="W19" s="161" t="s">
        <v>107</v>
      </c>
      <c r="X19" s="35" t="str">
        <f t="shared" si="3"/>
        <v>Impacto</v>
      </c>
      <c r="Y19" s="6" t="s">
        <v>108</v>
      </c>
      <c r="Z19" s="6" t="s">
        <v>84</v>
      </c>
      <c r="AA19" s="36" t="str">
        <f t="shared" si="0"/>
        <v>25%</v>
      </c>
      <c r="AB19" s="9" t="s">
        <v>85</v>
      </c>
      <c r="AC19" s="46" t="s">
        <v>86</v>
      </c>
      <c r="AD19" s="6" t="s">
        <v>87</v>
      </c>
      <c r="AE19" s="9" t="s">
        <v>88</v>
      </c>
      <c r="AF19" s="9" t="str">
        <f>+W19</f>
        <v>Acto administrativo frente al contrato que se encuentra afectado y las certificaciones expedidas por la Ias</v>
      </c>
      <c r="AG19" s="43">
        <f t="shared" si="4"/>
        <v>0.216</v>
      </c>
      <c r="AH19" s="38" t="str">
        <f>IFERROR(IF(AG19="","",IF(AG19&lt;=0.2,"Muy Baja",IF(AG19&lt;=0.4,"Baja",IF(AG19&lt;=0.6,"Media",IF(AG19&lt;=0.8,"Alta","Muy Alta"))))),"")</f>
        <v>Baja</v>
      </c>
      <c r="AI19" s="39">
        <f>+AG19</f>
        <v>0.216</v>
      </c>
      <c r="AJ19" s="40" t="str">
        <f t="shared" si="2"/>
        <v>Menor</v>
      </c>
      <c r="AK19" s="42">
        <f t="shared" si="6"/>
        <v>0.30000000000000004</v>
      </c>
      <c r="AL19" s="41" t="str">
        <f t="shared" si="7"/>
        <v>Baja - Menor</v>
      </c>
      <c r="AM19" s="44" t="str">
        <f>+VLOOKUP(AL19,Datos!$J$4:$K$28,2,)</f>
        <v>MODERADO</v>
      </c>
      <c r="AN19" s="287"/>
      <c r="AO19" s="151"/>
      <c r="AP19" s="289"/>
      <c r="AQ19" s="291"/>
      <c r="AR19" s="293"/>
      <c r="AS19" s="152"/>
      <c r="AT19" s="338"/>
      <c r="AU19" s="337"/>
      <c r="AV19" s="277"/>
      <c r="AW19" s="274"/>
      <c r="AX19" s="277"/>
      <c r="AY19" s="153"/>
      <c r="AZ19" s="280"/>
      <c r="BA19" s="283"/>
    </row>
    <row r="20" spans="1:53" ht="64.5" customHeight="1">
      <c r="B20" s="133"/>
      <c r="C20" s="134"/>
      <c r="D20" s="134"/>
      <c r="E20" s="134"/>
      <c r="F20" s="134"/>
      <c r="G20" s="133"/>
      <c r="H20" s="133"/>
      <c r="I20" s="164"/>
      <c r="J20" s="135"/>
      <c r="K20" s="165"/>
      <c r="L20" s="133"/>
      <c r="M20" s="164"/>
      <c r="N20" s="164"/>
      <c r="O20" s="166"/>
      <c r="P20" s="2"/>
      <c r="Q20" s="136"/>
      <c r="R20" s="26"/>
      <c r="S20" s="26"/>
      <c r="T20" s="26"/>
      <c r="U20" s="26"/>
      <c r="V20" s="26"/>
      <c r="W20" s="26"/>
      <c r="X20" s="136"/>
      <c r="Y20" s="137"/>
      <c r="Z20" s="137"/>
      <c r="AA20" s="167"/>
      <c r="AB20" s="138"/>
      <c r="AC20" s="139"/>
      <c r="AD20" s="137"/>
      <c r="AE20" s="138"/>
      <c r="AF20" s="138"/>
      <c r="AG20" s="168"/>
      <c r="AH20" s="137"/>
      <c r="AI20" s="169"/>
      <c r="AJ20" s="170"/>
      <c r="AK20" s="168"/>
      <c r="AL20" s="171"/>
      <c r="AM20" s="172"/>
      <c r="AN20" s="140"/>
      <c r="AO20" s="2"/>
      <c r="AP20" s="141"/>
      <c r="AQ20" s="141"/>
      <c r="AR20" s="141"/>
      <c r="AT20" s="142"/>
      <c r="AU20" s="143"/>
      <c r="AV20" s="144"/>
      <c r="AW20" s="145"/>
      <c r="AX20" s="146"/>
      <c r="AY20" s="32"/>
      <c r="AZ20" s="144"/>
      <c r="BA20" s="147"/>
    </row>
    <row r="21" spans="1:53" ht="20.45">
      <c r="A21" s="256" t="s">
        <v>109</v>
      </c>
      <c r="B21" s="256"/>
      <c r="C21" s="256"/>
      <c r="D21" s="256"/>
      <c r="E21" s="256"/>
      <c r="F21" s="256"/>
      <c r="G21" s="256"/>
      <c r="H21" s="256"/>
      <c r="P21" s="2"/>
      <c r="BA21" s="126" t="s">
        <v>110</v>
      </c>
    </row>
    <row r="22" spans="1:53">
      <c r="P22" s="2"/>
    </row>
    <row r="23" spans="1:53" s="1" customFormat="1">
      <c r="A23"/>
      <c r="B23"/>
      <c r="C23"/>
      <c r="D23"/>
      <c r="E23"/>
      <c r="F23"/>
      <c r="G23"/>
      <c r="H23"/>
      <c r="I23"/>
      <c r="J23"/>
      <c r="K23"/>
      <c r="P23" s="2"/>
      <c r="AN23" s="4"/>
      <c r="AO23" s="4"/>
      <c r="AP23" s="4"/>
      <c r="AS23"/>
      <c r="AT23"/>
      <c r="AU23"/>
      <c r="AV23"/>
      <c r="AW23"/>
      <c r="AX23"/>
      <c r="AY23"/>
      <c r="AZ23"/>
      <c r="BA23"/>
    </row>
    <row r="24" spans="1:53" s="1" customFormat="1">
      <c r="A24"/>
      <c r="B24"/>
      <c r="C24"/>
      <c r="D24"/>
      <c r="E24"/>
      <c r="F24"/>
      <c r="G24"/>
      <c r="H24"/>
      <c r="I24"/>
      <c r="J24"/>
      <c r="K24"/>
      <c r="P24" s="2"/>
      <c r="AN24" s="4"/>
      <c r="AO24" s="4"/>
      <c r="AP24" s="4"/>
      <c r="AS24"/>
      <c r="AT24"/>
      <c r="AU24"/>
      <c r="AV24"/>
      <c r="AW24"/>
      <c r="AX24"/>
      <c r="AY24"/>
      <c r="AZ24"/>
      <c r="BA24"/>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row r="28" spans="1:53" s="1" customFormat="1">
      <c r="A28"/>
      <c r="B28"/>
      <c r="C28"/>
      <c r="D28"/>
      <c r="E28"/>
      <c r="F28"/>
      <c r="G28"/>
      <c r="H28"/>
      <c r="I28"/>
      <c r="J28"/>
      <c r="K28"/>
      <c r="P28" s="2"/>
      <c r="AN28" s="4"/>
      <c r="AO28" s="4"/>
      <c r="AP28" s="4"/>
      <c r="AS28"/>
      <c r="AT28"/>
      <c r="AU28"/>
      <c r="AV28"/>
      <c r="AW28"/>
      <c r="AX28"/>
      <c r="AY28"/>
      <c r="AZ28"/>
      <c r="BA28"/>
    </row>
    <row r="29" spans="1:53" s="1" customFormat="1">
      <c r="A29"/>
      <c r="B29"/>
      <c r="C29"/>
      <c r="D29"/>
      <c r="E29"/>
      <c r="F29"/>
      <c r="G29"/>
      <c r="H29"/>
      <c r="I29"/>
      <c r="J29"/>
      <c r="K29"/>
      <c r="P29" s="2"/>
      <c r="AN29" s="4"/>
      <c r="AO29" s="4"/>
      <c r="AP29" s="4"/>
      <c r="AS29"/>
      <c r="AT29"/>
      <c r="AU29"/>
      <c r="AV29"/>
      <c r="AW29"/>
      <c r="AX29"/>
      <c r="AY29"/>
      <c r="AZ29"/>
      <c r="BA29"/>
    </row>
  </sheetData>
  <mergeCells count="54">
    <mergeCell ref="AU17:AU19"/>
    <mergeCell ref="AT17:AT19"/>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14:O15"/>
    <mergeCell ref="Q14:AN14"/>
    <mergeCell ref="AP14:AR15"/>
    <mergeCell ref="AT14:AX15"/>
    <mergeCell ref="AZ14:BA15"/>
    <mergeCell ref="Y15:AA15"/>
    <mergeCell ref="AB15:AF15"/>
    <mergeCell ref="AG15:AN15"/>
    <mergeCell ref="N17:N19"/>
    <mergeCell ref="AB16:AC16"/>
    <mergeCell ref="AE16:AF16"/>
    <mergeCell ref="A17:A19"/>
    <mergeCell ref="B17:B19"/>
    <mergeCell ref="C17:C19"/>
    <mergeCell ref="D17:D19"/>
    <mergeCell ref="E17:E19"/>
    <mergeCell ref="F17:F19"/>
    <mergeCell ref="G17:G19"/>
    <mergeCell ref="H17:H19"/>
    <mergeCell ref="AW17:AW19"/>
    <mergeCell ref="AX17:AX19"/>
    <mergeCell ref="AZ17:AZ19"/>
    <mergeCell ref="BA17:BA19"/>
    <mergeCell ref="A21:H21"/>
    <mergeCell ref="O17:O19"/>
    <mergeCell ref="AN17:AN19"/>
    <mergeCell ref="AP17:AP19"/>
    <mergeCell ref="AQ17:AQ19"/>
    <mergeCell ref="AR17:AR19"/>
    <mergeCell ref="AV17:AV19"/>
    <mergeCell ref="I17:I19"/>
    <mergeCell ref="J17:J19"/>
    <mergeCell ref="K17:K19"/>
    <mergeCell ref="L17:L19"/>
    <mergeCell ref="M17:M19"/>
  </mergeCells>
  <conditionalFormatting sqref="H17:H20">
    <cfRule type="cellIs" dxfId="48" priority="24" operator="equal">
      <formula>"Baja"</formula>
    </cfRule>
    <cfRule type="cellIs" dxfId="47" priority="23" operator="equal">
      <formula>"Muy Baja"</formula>
    </cfRule>
    <cfRule type="cellIs" dxfId="46" priority="22" operator="equal">
      <formula>"Media"</formula>
    </cfRule>
    <cfRule type="cellIs" dxfId="45" priority="21" operator="equal">
      <formula>"Alta"</formula>
    </cfRule>
    <cfRule type="cellIs" dxfId="44" priority="20" operator="equal">
      <formula>"Muy Alta"</formula>
    </cfRule>
  </conditionalFormatting>
  <conditionalFormatting sqref="L17:L20">
    <cfRule type="cellIs" dxfId="43" priority="19" operator="equal">
      <formula>"Menor"</formula>
    </cfRule>
    <cfRule type="cellIs" dxfId="42" priority="18" operator="equal">
      <formula>"Moderado"</formula>
    </cfRule>
    <cfRule type="cellIs" dxfId="41" priority="17" operator="equal">
      <formula>"Mayor"</formula>
    </cfRule>
    <cfRule type="cellIs" dxfId="40" priority="16" operator="equal">
      <formula>"Catastrófico"</formula>
    </cfRule>
    <cfRule type="cellIs" dxfId="39" priority="15" operator="equal">
      <formula>"Leve"</formula>
    </cfRule>
  </conditionalFormatting>
  <conditionalFormatting sqref="O17:O20 AM17:AM20">
    <cfRule type="cellIs" dxfId="38" priority="13" operator="equal">
      <formula>"BAJO"</formula>
    </cfRule>
    <cfRule type="cellIs" dxfId="37" priority="12" operator="equal">
      <formula>"ALTO"</formula>
    </cfRule>
    <cfRule type="cellIs" dxfId="36" priority="11" operator="equal">
      <formula>"EXTREMO"</formula>
    </cfRule>
    <cfRule type="cellIs" dxfId="35" priority="14" operator="equal">
      <formula>"MODERADO"</formula>
    </cfRule>
  </conditionalFormatting>
  <conditionalFormatting sqref="AH17:AH20">
    <cfRule type="cellIs" dxfId="34" priority="10" operator="equal">
      <formula>"Alta"</formula>
    </cfRule>
    <cfRule type="cellIs" dxfId="33" priority="9" operator="equal">
      <formula>"Muy Alta"</formula>
    </cfRule>
    <cfRule type="cellIs" dxfId="32" priority="8" operator="equal">
      <formula>"Media"</formula>
    </cfRule>
    <cfRule type="cellIs" dxfId="31" priority="7" operator="equal">
      <formula>"Baja"</formula>
    </cfRule>
    <cfRule type="cellIs" dxfId="30" priority="6" operator="equal">
      <formula>"Muy Baja"</formula>
    </cfRule>
  </conditionalFormatting>
  <conditionalFormatting sqref="AJ17:AJ20">
    <cfRule type="cellIs" dxfId="29" priority="5" operator="equal">
      <formula>"Leve"</formula>
    </cfRule>
    <cfRule type="cellIs" dxfId="28" priority="4" operator="equal">
      <formula>"Menor"</formula>
    </cfRule>
    <cfRule type="cellIs" dxfId="27" priority="3" operator="equal">
      <formula>"Moderado"</formula>
    </cfRule>
    <cfRule type="cellIs" dxfId="26" priority="2" operator="equal">
      <formula>"Mayor"</formula>
    </cfRule>
    <cfRule type="cellIs" dxfId="25" priority="1" operator="equal">
      <formula>"Catastrófico"</formula>
    </cfRule>
  </conditionalFormatting>
  <hyperlinks>
    <hyperlink ref="A14:O15" location="Instructivo!A1" display="IDENTIFICACIÓN DEL RIESGO" xr:uid="{0680A797-CD8F-4B87-AF5D-703929A25085}"/>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FED36A9B-1D0A-4D2E-A495-6D548D5951CE}">
          <x14:formula1>
            <xm:f>Datos!$P$38:$P$39</xm:f>
          </x14:formula1>
          <xm:sqref>AE17:AE20</xm:sqref>
        </x14:dataValidation>
        <x14:dataValidation type="list" allowBlank="1" showInputMessage="1" showErrorMessage="1" xr:uid="{72FB4580-2E31-40B5-BE63-9F8A0BBEEA15}">
          <x14:formula1>
            <xm:f>Datos!$P$34:$P$35</xm:f>
          </x14:formula1>
          <xm:sqref>AD17:AD20</xm:sqref>
        </x14:dataValidation>
        <x14:dataValidation type="list" allowBlank="1" showInputMessage="1" showErrorMessage="1" xr:uid="{F52E4124-8F33-47A2-B169-B12BAEF54EBF}">
          <x14:formula1>
            <xm:f>Datos!$P$30:$P$31</xm:f>
          </x14:formula1>
          <xm:sqref>AB17:AB20</xm:sqref>
        </x14:dataValidation>
        <x14:dataValidation type="list" allowBlank="1" showInputMessage="1" showErrorMessage="1" xr:uid="{C9065D70-4C51-43D5-9EAE-6C7D2CAA0CD2}">
          <x14:formula1>
            <xm:f>Instructivo!$E$3:$E$9</xm:f>
          </x14:formula1>
          <xm:sqref>F17:F20</xm:sqref>
        </x14:dataValidation>
        <x14:dataValidation type="list" allowBlank="1" showInputMessage="1" showErrorMessage="1" xr:uid="{0EE66342-6FA1-4C10-8455-F0A6607DD17C}">
          <x14:formula1>
            <xm:f>Datos!$P$25:$P$26</xm:f>
          </x14:formula1>
          <xm:sqref>Z17:Z20</xm:sqref>
        </x14:dataValidation>
        <x14:dataValidation type="list" allowBlank="1" showInputMessage="1" showErrorMessage="1" xr:uid="{9C9FCE54-2B49-42A5-AFB6-2B43CD60E2D5}">
          <x14:formula1>
            <xm:f>Datos!$P$19:$P$22</xm:f>
          </x14:formula1>
          <xm:sqref>Y17:Y20</xm:sqref>
        </x14:dataValidation>
        <x14:dataValidation type="list" allowBlank="1" showInputMessage="1" showErrorMessage="1" xr:uid="{8B84231E-9D21-4DBC-8D1B-6AED7698726C}">
          <x14:formula1>
            <xm:f>Datos!$O$3:$O$15</xm:f>
          </x14:formula1>
          <xm:sqref>J17:J20</xm:sqref>
        </x14:dataValidation>
        <x14:dataValidation type="list" allowBlank="1" showInputMessage="1" showErrorMessage="1" xr:uid="{365F8F07-1198-4688-B9DF-B06477A3F4C3}">
          <x14:formula1>
            <xm:f>Datos!$A$4:$A$6</xm:f>
          </x14:formula1>
          <xm:sqref>B17:B20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553F9-9626-3F4C-8759-707EAC60BC2F}">
  <sheetPr>
    <tabColor rgb="FFFFC000"/>
    <pageSetUpPr fitToPage="1"/>
  </sheetPr>
  <dimension ref="A1:BA27"/>
  <sheetViews>
    <sheetView showGridLines="0" tabSelected="1" topLeftCell="AW17" zoomScale="60" zoomScaleNormal="60" zoomScaleSheetLayoutView="80" workbookViewId="0">
      <selection activeCell="AZ17" sqref="AZ17"/>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7109375" customWidth="1"/>
    <col min="12" max="12" width="20.140625" style="1" customWidth="1"/>
    <col min="13" max="13" width="9.42578125" style="1" customWidth="1"/>
    <col min="14" max="14" width="26.7109375" style="1" customWidth="1"/>
    <col min="15" max="15" width="11.28515625" style="1" customWidth="1"/>
    <col min="16" max="16" width="1" style="1" customWidth="1"/>
    <col min="17" max="17" width="5.140625" style="1" customWidth="1"/>
    <col min="18" max="23" width="46.7109375" style="1" customWidth="1"/>
    <col min="24" max="24" width="15.7109375" style="1" customWidth="1"/>
    <col min="25" max="27" width="10.28515625" style="1" customWidth="1"/>
    <col min="28" max="28" width="6" style="1" customWidth="1"/>
    <col min="29" max="29" width="13.7109375" style="1" customWidth="1"/>
    <col min="30" max="30" width="7.42578125" style="1" customWidth="1"/>
    <col min="31" max="31" width="5.7109375" style="1" customWidth="1"/>
    <col min="32" max="32" width="17" style="1" customWidth="1"/>
    <col min="33" max="33" width="11.7109375" style="1" customWidth="1"/>
    <col min="34" max="34" width="7.28515625" style="1" customWidth="1"/>
    <col min="35" max="35" width="10.7109375" style="1" customWidth="1"/>
    <col min="36" max="36" width="8" style="1" customWidth="1"/>
    <col min="37" max="38" width="7.28515625" style="1" customWidth="1"/>
    <col min="39" max="39" width="9.28515625" style="1" customWidth="1"/>
    <col min="40" max="40" width="8.42578125" style="4" customWidth="1"/>
    <col min="41" max="41" width="1" style="4" customWidth="1"/>
    <col min="42" max="42" width="26.7109375" style="4" customWidth="1"/>
    <col min="43" max="43" width="26.7109375" style="1" customWidth="1"/>
    <col min="44" max="44" width="20.7109375" style="1" customWidth="1"/>
    <col min="45" max="45" width="1" customWidth="1"/>
    <col min="46" max="46" width="18.28515625" customWidth="1"/>
    <col min="47" max="50" width="45" customWidth="1"/>
    <col min="51" max="51" width="1" customWidth="1"/>
    <col min="52" max="53" width="45" customWidth="1"/>
  </cols>
  <sheetData>
    <row r="1" spans="1:53" ht="15.75" customHeight="1">
      <c r="A1" s="211"/>
      <c r="B1" s="212"/>
      <c r="C1" s="232" t="s">
        <v>7</v>
      </c>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c r="AO1" s="233"/>
      <c r="AP1" s="233"/>
      <c r="AQ1" s="233"/>
      <c r="AR1" s="233"/>
      <c r="AS1" s="233"/>
      <c r="AT1" s="233"/>
      <c r="AU1" s="233"/>
      <c r="AV1" s="233"/>
      <c r="AW1" s="234"/>
      <c r="AX1" s="211" t="s">
        <v>8</v>
      </c>
      <c r="AY1" s="212"/>
      <c r="AZ1" s="207" t="s">
        <v>9</v>
      </c>
      <c r="BA1" s="208"/>
    </row>
    <row r="2" spans="1:53" ht="15.75" customHeight="1" thickBot="1">
      <c r="A2" s="230"/>
      <c r="B2" s="231"/>
      <c r="C2" s="219"/>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H2" s="220"/>
      <c r="AI2" s="220"/>
      <c r="AJ2" s="220"/>
      <c r="AK2" s="220"/>
      <c r="AL2" s="220"/>
      <c r="AM2" s="220"/>
      <c r="AN2" s="220"/>
      <c r="AO2" s="220"/>
      <c r="AP2" s="220"/>
      <c r="AQ2" s="220"/>
      <c r="AR2" s="220"/>
      <c r="AS2" s="220"/>
      <c r="AT2" s="220"/>
      <c r="AU2" s="220"/>
      <c r="AV2" s="220"/>
      <c r="AW2" s="221"/>
      <c r="AX2" s="213"/>
      <c r="AY2" s="214"/>
      <c r="AZ2" s="209"/>
      <c r="BA2" s="210"/>
    </row>
    <row r="3" spans="1:53" ht="15.75" customHeight="1">
      <c r="A3" s="230"/>
      <c r="B3" s="231"/>
      <c r="C3" s="219"/>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1"/>
      <c r="AX3" s="211" t="s">
        <v>10</v>
      </c>
      <c r="AY3" s="212"/>
      <c r="AZ3" s="215" t="s">
        <v>11</v>
      </c>
      <c r="BA3" s="216"/>
    </row>
    <row r="4" spans="1:53" ht="16.5" customHeight="1" thickBot="1">
      <c r="A4" s="230"/>
      <c r="B4" s="231"/>
      <c r="C4" s="222"/>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4"/>
      <c r="AX4" s="213"/>
      <c r="AY4" s="214"/>
      <c r="AZ4" s="217"/>
      <c r="BA4" s="218"/>
    </row>
    <row r="5" spans="1:53" ht="20.65" customHeight="1">
      <c r="A5" s="230"/>
      <c r="B5" s="231"/>
      <c r="C5" s="219" t="s">
        <v>12</v>
      </c>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1"/>
      <c r="AX5" s="211" t="s">
        <v>13</v>
      </c>
      <c r="AY5" s="212"/>
      <c r="AZ5" s="211" t="s">
        <v>111</v>
      </c>
      <c r="BA5" s="212"/>
    </row>
    <row r="6" spans="1:53" ht="15" customHeight="1" thickBot="1">
      <c r="A6" s="230"/>
      <c r="B6" s="231"/>
      <c r="C6" s="219"/>
      <c r="D6" s="220"/>
      <c r="E6" s="220"/>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20"/>
      <c r="AT6" s="220"/>
      <c r="AU6" s="220"/>
      <c r="AV6" s="220"/>
      <c r="AW6" s="221"/>
      <c r="AX6" s="213"/>
      <c r="AY6" s="214"/>
      <c r="AZ6" s="213"/>
      <c r="BA6" s="214"/>
    </row>
    <row r="7" spans="1:53" ht="15.75" customHeight="1">
      <c r="A7" s="230"/>
      <c r="B7" s="231"/>
      <c r="C7" s="219"/>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0"/>
      <c r="AU7" s="220"/>
      <c r="AV7" s="220"/>
      <c r="AW7" s="221"/>
      <c r="AX7" s="211" t="s">
        <v>15</v>
      </c>
      <c r="AY7" s="212"/>
      <c r="AZ7" s="225">
        <v>45828</v>
      </c>
      <c r="BA7" s="208"/>
    </row>
    <row r="8" spans="1:53" ht="16.5" customHeight="1" thickBot="1">
      <c r="A8" s="213"/>
      <c r="B8" s="214"/>
      <c r="C8" s="222"/>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4"/>
      <c r="AX8" s="213"/>
      <c r="AY8" s="214"/>
      <c r="AZ8" s="209"/>
      <c r="BA8" s="210"/>
    </row>
    <row r="10" spans="1:53" ht="54" customHeight="1">
      <c r="A10" s="226" t="s">
        <v>16</v>
      </c>
      <c r="B10" s="226"/>
      <c r="C10" s="226"/>
      <c r="D10" s="235" t="s">
        <v>17</v>
      </c>
      <c r="E10" s="236"/>
      <c r="F10" s="236"/>
      <c r="G10" s="236"/>
      <c r="H10" s="236"/>
      <c r="I10" s="236"/>
      <c r="J10" s="236"/>
      <c r="K10" s="236"/>
      <c r="L10" s="236"/>
      <c r="M10" s="237"/>
      <c r="N10" s="25"/>
      <c r="AN10" s="1"/>
      <c r="AO10" s="1"/>
      <c r="AP10" s="1"/>
    </row>
    <row r="11" spans="1:53" s="3" customFormat="1" ht="75" customHeight="1">
      <c r="A11" s="226" t="s">
        <v>18</v>
      </c>
      <c r="B11" s="226"/>
      <c r="C11" s="226"/>
      <c r="D11" s="227" t="s">
        <v>19</v>
      </c>
      <c r="E11" s="228"/>
      <c r="F11" s="228"/>
      <c r="G11" s="228"/>
      <c r="H11" s="228"/>
      <c r="I11" s="228"/>
      <c r="J11" s="228"/>
      <c r="K11" s="228"/>
      <c r="L11" s="228"/>
      <c r="M11" s="229"/>
      <c r="N11" s="26"/>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26" t="s">
        <v>20</v>
      </c>
      <c r="B12" s="226"/>
      <c r="C12" s="226"/>
      <c r="D12" s="227" t="s">
        <v>21</v>
      </c>
      <c r="E12" s="228"/>
      <c r="F12" s="228"/>
      <c r="G12" s="228"/>
      <c r="H12" s="228"/>
      <c r="I12" s="228"/>
      <c r="J12" s="228"/>
      <c r="K12" s="228"/>
      <c r="L12" s="228"/>
      <c r="M12" s="229"/>
      <c r="N12" s="26"/>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257" t="s">
        <v>22</v>
      </c>
      <c r="B14" s="258"/>
      <c r="C14" s="258"/>
      <c r="D14" s="258"/>
      <c r="E14" s="258"/>
      <c r="F14" s="258"/>
      <c r="G14" s="258"/>
      <c r="H14" s="258"/>
      <c r="I14" s="258"/>
      <c r="J14" s="258"/>
      <c r="K14" s="258"/>
      <c r="L14" s="258"/>
      <c r="M14" s="258"/>
      <c r="N14" s="259"/>
      <c r="O14" s="260"/>
      <c r="P14" s="2"/>
      <c r="Q14" s="265" t="s">
        <v>23</v>
      </c>
      <c r="R14" s="266"/>
      <c r="S14" s="266"/>
      <c r="T14" s="266"/>
      <c r="U14" s="266"/>
      <c r="V14" s="266"/>
      <c r="W14" s="266"/>
      <c r="X14" s="266"/>
      <c r="Y14" s="267"/>
      <c r="Z14" s="267"/>
      <c r="AA14" s="267"/>
      <c r="AB14" s="267"/>
      <c r="AC14" s="267"/>
      <c r="AD14" s="267"/>
      <c r="AE14" s="267"/>
      <c r="AF14" s="266"/>
      <c r="AG14" s="266"/>
      <c r="AH14" s="266"/>
      <c r="AI14" s="266"/>
      <c r="AJ14" s="266"/>
      <c r="AK14" s="266"/>
      <c r="AL14" s="266"/>
      <c r="AM14" s="266"/>
      <c r="AN14" s="268"/>
      <c r="AO14" s="2"/>
      <c r="AP14" s="238" t="s">
        <v>24</v>
      </c>
      <c r="AQ14" s="239"/>
      <c r="AR14" s="240"/>
      <c r="AT14" s="244" t="s">
        <v>25</v>
      </c>
      <c r="AU14" s="245"/>
      <c r="AV14" s="245"/>
      <c r="AW14" s="245"/>
      <c r="AX14" s="246"/>
      <c r="AY14" s="32"/>
      <c r="AZ14" s="238" t="s">
        <v>26</v>
      </c>
      <c r="BA14" s="240"/>
    </row>
    <row r="15" spans="1:53">
      <c r="A15" s="261"/>
      <c r="B15" s="262"/>
      <c r="C15" s="262"/>
      <c r="D15" s="262"/>
      <c r="E15" s="262"/>
      <c r="F15" s="262"/>
      <c r="G15" s="262"/>
      <c r="H15" s="262"/>
      <c r="I15" s="262"/>
      <c r="J15" s="262"/>
      <c r="K15" s="262"/>
      <c r="L15" s="262"/>
      <c r="M15" s="262"/>
      <c r="N15" s="263"/>
      <c r="O15" s="264"/>
      <c r="P15" s="2"/>
      <c r="Q15" s="178"/>
      <c r="R15" s="179"/>
      <c r="S15" s="179"/>
      <c r="T15" s="179"/>
      <c r="U15" s="179"/>
      <c r="V15" s="179"/>
      <c r="W15" s="179"/>
      <c r="X15" s="179"/>
      <c r="Y15" s="249" t="s">
        <v>27</v>
      </c>
      <c r="Z15" s="250"/>
      <c r="AA15" s="251"/>
      <c r="AB15" s="249" t="s">
        <v>28</v>
      </c>
      <c r="AC15" s="250"/>
      <c r="AD15" s="250"/>
      <c r="AE15" s="250"/>
      <c r="AF15" s="251"/>
      <c r="AG15" s="252"/>
      <c r="AH15" s="252"/>
      <c r="AI15" s="252"/>
      <c r="AJ15" s="252"/>
      <c r="AK15" s="252"/>
      <c r="AL15" s="252"/>
      <c r="AM15" s="252"/>
      <c r="AN15" s="253"/>
      <c r="AO15" s="2"/>
      <c r="AP15" s="241"/>
      <c r="AQ15" s="242"/>
      <c r="AR15" s="243"/>
      <c r="AT15" s="247"/>
      <c r="AU15" s="242"/>
      <c r="AV15" s="242"/>
      <c r="AW15" s="242"/>
      <c r="AX15" s="248"/>
      <c r="AY15" s="32"/>
      <c r="AZ15" s="241"/>
      <c r="BA15" s="243"/>
    </row>
    <row r="16" spans="1:53" s="5" customFormat="1" ht="166.5" customHeight="1">
      <c r="A16" s="180" t="s">
        <v>29</v>
      </c>
      <c r="B16" s="181" t="s">
        <v>30</v>
      </c>
      <c r="C16" s="182" t="s">
        <v>31</v>
      </c>
      <c r="D16" s="182" t="s">
        <v>32</v>
      </c>
      <c r="E16" s="183" t="s">
        <v>33</v>
      </c>
      <c r="F16" s="184" t="s">
        <v>34</v>
      </c>
      <c r="G16" s="185" t="s">
        <v>35</v>
      </c>
      <c r="H16" s="183" t="s">
        <v>36</v>
      </c>
      <c r="I16" s="182" t="s">
        <v>37</v>
      </c>
      <c r="J16" s="182" t="s">
        <v>38</v>
      </c>
      <c r="K16" s="183" t="s">
        <v>39</v>
      </c>
      <c r="L16" s="183" t="s">
        <v>40</v>
      </c>
      <c r="M16" s="182" t="s">
        <v>37</v>
      </c>
      <c r="N16" s="182" t="s">
        <v>41</v>
      </c>
      <c r="O16" s="186" t="s">
        <v>42</v>
      </c>
      <c r="P16" s="187"/>
      <c r="Q16" s="188" t="s">
        <v>43</v>
      </c>
      <c r="R16" s="115" t="s">
        <v>44</v>
      </c>
      <c r="S16" s="115" t="s">
        <v>45</v>
      </c>
      <c r="T16" s="115" t="s">
        <v>46</v>
      </c>
      <c r="U16" s="115" t="s">
        <v>47</v>
      </c>
      <c r="V16" s="115" t="s">
        <v>48</v>
      </c>
      <c r="W16" s="115" t="s">
        <v>112</v>
      </c>
      <c r="X16" s="177" t="s">
        <v>50</v>
      </c>
      <c r="Y16" s="188" t="s">
        <v>51</v>
      </c>
      <c r="Z16" s="188" t="s">
        <v>52</v>
      </c>
      <c r="AA16" s="188" t="s">
        <v>53</v>
      </c>
      <c r="AB16" s="254" t="s">
        <v>54</v>
      </c>
      <c r="AC16" s="255"/>
      <c r="AD16" s="188" t="s">
        <v>55</v>
      </c>
      <c r="AE16" s="254" t="s">
        <v>56</v>
      </c>
      <c r="AF16" s="255"/>
      <c r="AG16" s="186" t="s">
        <v>57</v>
      </c>
      <c r="AH16" s="186" t="s">
        <v>58</v>
      </c>
      <c r="AI16" s="186" t="s">
        <v>37</v>
      </c>
      <c r="AJ16" s="186" t="s">
        <v>59</v>
      </c>
      <c r="AK16" s="186" t="s">
        <v>37</v>
      </c>
      <c r="AL16" s="186" t="s">
        <v>41</v>
      </c>
      <c r="AM16" s="186" t="s">
        <v>60</v>
      </c>
      <c r="AN16" s="186" t="s">
        <v>61</v>
      </c>
      <c r="AO16" s="187"/>
      <c r="AP16" s="189" t="s">
        <v>62</v>
      </c>
      <c r="AQ16" s="189" t="s">
        <v>63</v>
      </c>
      <c r="AR16" s="115" t="s">
        <v>64</v>
      </c>
      <c r="AS16" s="190"/>
      <c r="AT16" s="191" t="s">
        <v>65</v>
      </c>
      <c r="AU16" s="191" t="s">
        <v>66</v>
      </c>
      <c r="AV16" s="191" t="s">
        <v>67</v>
      </c>
      <c r="AW16" s="191" t="s">
        <v>68</v>
      </c>
      <c r="AX16" s="191" t="s">
        <v>69</v>
      </c>
      <c r="AY16" s="192"/>
      <c r="AZ16" s="191" t="s">
        <v>70</v>
      </c>
      <c r="BA16" s="191" t="s">
        <v>71</v>
      </c>
    </row>
    <row r="17" spans="1:53" ht="408.75" customHeight="1">
      <c r="A17" s="193">
        <v>2</v>
      </c>
      <c r="B17" s="159" t="s">
        <v>113</v>
      </c>
      <c r="C17" s="156" t="s">
        <v>114</v>
      </c>
      <c r="D17" s="156" t="s">
        <v>115</v>
      </c>
      <c r="E17" s="156" t="s">
        <v>116</v>
      </c>
      <c r="F17" s="156"/>
      <c r="G17" s="160">
        <v>2654</v>
      </c>
      <c r="H17" s="154" t="str">
        <f>IF(G17&lt;=0,"",IF(G17&lt;=2,"Muy Baja",IF(G17&lt;=24,"Baja",IF(G17&lt;=500,"Media",IF(G17&lt;=5000,"Alta","Muy Alta")))))</f>
        <v>Alta</v>
      </c>
      <c r="I17" s="155">
        <f>IF(H17="","",IF(H17="Muy Baja",0.2,IF(H17="Baja",0.4,IF(H17="Media",0.6,IF(H17="Alta",0.8,IF(H17="Muy Alta",1,))))))</f>
        <v>0.8</v>
      </c>
      <c r="J17" s="162" t="s">
        <v>117</v>
      </c>
      <c r="K17" s="163" t="str">
        <f>+J17</f>
        <v>Afectación Menor o igual a 700 SMLMV</v>
      </c>
      <c r="L17" s="154" t="str">
        <f>+VLOOKUP(K17,Datos!$O$4:$P$15,2,FALSE)</f>
        <v>Leve</v>
      </c>
      <c r="M17" s="155">
        <f>IF(L17="","",IF(L17="Leve",0.2,IF(L17="Menor",0.4,IF(L17="Moderado",0.6,IF(L17="Mayor",0.8,IF(L17="Catastrófico",1,))))))</f>
        <v>0.2</v>
      </c>
      <c r="N17" s="155" t="str">
        <f>+CONCATENATE(H17, " - ", L17)</f>
        <v>Alta - Leve</v>
      </c>
      <c r="O17" s="194" t="str">
        <f>+VLOOKUP(N17,Datos!J4:K28,2,)</f>
        <v>MODERADO</v>
      </c>
      <c r="P17" s="187"/>
      <c r="Q17" s="195">
        <v>1</v>
      </c>
      <c r="R17" s="161" t="s">
        <v>118</v>
      </c>
      <c r="S17" s="196" t="s">
        <v>119</v>
      </c>
      <c r="T17" s="176" t="s">
        <v>120</v>
      </c>
      <c r="U17" s="161" t="s">
        <v>121</v>
      </c>
      <c r="V17" s="161" t="s">
        <v>122</v>
      </c>
      <c r="W17" s="161" t="s">
        <v>123</v>
      </c>
      <c r="X17" s="35" t="str">
        <f>IF(OR(Y17="Preventivo",Y17="Detectivo"),"Probabilidad",IF(Y17="Correctivo","Impacto",""))</f>
        <v>Probabilidad</v>
      </c>
      <c r="Y17" s="6" t="s">
        <v>83</v>
      </c>
      <c r="Z17" s="6" t="s">
        <v>84</v>
      </c>
      <c r="AA17" s="36" t="str">
        <f t="shared" ref="AA17" si="0">IF(AND(Y17="Preventivo",Z17="Automático"),"50%",IF(AND(Y17="Preventivo",Z17="Manual"),"40%",IF(AND(Y17="Detectivo",Z17="Automático"),"40%",IF(AND(Y17="Detectivo",Z17="Manual"),"30%",IF(AND(Y17="Correctivo",Z17="Automático"),"35%",IF(AND(Y17="Correctivo",Z17="Manual"),"25%",""))))))</f>
        <v>40%</v>
      </c>
      <c r="AB17" s="9" t="s">
        <v>85</v>
      </c>
      <c r="AC17" s="46" t="s">
        <v>124</v>
      </c>
      <c r="AD17" s="6" t="s">
        <v>87</v>
      </c>
      <c r="AE17" s="9" t="s">
        <v>88</v>
      </c>
      <c r="AF17" s="9" t="str">
        <f>+W17</f>
        <v>Matriz de radicación de procesos de contratación
Correo electrónico ( Cuando aplique)</v>
      </c>
      <c r="AG17" s="37">
        <f>IFERROR(IF(X17="Probabilidad",(I17-(+I17*AA17)),IF(X17="Impacto",I17,"")),"")</f>
        <v>0.48</v>
      </c>
      <c r="AH17" s="38" t="str">
        <f t="shared" ref="AH17" si="1">IFERROR(IF(AG17="","",IF(AG17&lt;=0.2,"Muy Baja",IF(AG17&lt;=0.4,"Baja",IF(AG17&lt;=0.6,"Media",IF(AG17&lt;=0.8,"Alta","Muy Alta"))))),"")</f>
        <v>Media</v>
      </c>
      <c r="AI17" s="39">
        <f>I17-(AA17*I17)</f>
        <v>0.48</v>
      </c>
      <c r="AJ17" s="40" t="str">
        <f t="shared" ref="AJ17" si="2">IFERROR(IF(AK17="","",IF(AK17&lt;=0.2,"Leve",IF(AK17&lt;=0.4,"Menor",IF(AK17&lt;=0.6,"Moderado",IF(AK17&lt;=0.8,"Mayor","Catastrófico"))))),"")</f>
        <v>Leve</v>
      </c>
      <c r="AK17" s="37">
        <f>IFERROR(IF(X17="Impacto",(M17-(+M17*AA17)),IF(X17="Probabilidad",M17,"")),"")</f>
        <v>0.2</v>
      </c>
      <c r="AL17" s="41" t="str">
        <f>+CONCATENATE(AH17, " - ", AJ17)</f>
        <v>Media - Leve</v>
      </c>
      <c r="AM17" s="44" t="str">
        <f>+VLOOKUP(AL17,Datos!$J$4:$K$28,2,)</f>
        <v>MODERADO</v>
      </c>
      <c r="AN17" s="197" t="s">
        <v>89</v>
      </c>
      <c r="AO17" s="187"/>
      <c r="AP17" s="157" t="s">
        <v>125</v>
      </c>
      <c r="AQ17" s="157" t="s">
        <v>126</v>
      </c>
      <c r="AR17" s="158" t="s">
        <v>127</v>
      </c>
      <c r="AS17" s="198"/>
      <c r="AT17" s="205">
        <v>46156</v>
      </c>
      <c r="AU17" s="199" t="s">
        <v>128</v>
      </c>
      <c r="AV17" s="199" t="s">
        <v>129</v>
      </c>
      <c r="AW17" s="201" t="s">
        <v>130</v>
      </c>
      <c r="AX17" s="200" t="s">
        <v>92</v>
      </c>
      <c r="AY17" s="192"/>
      <c r="AZ17" s="201" t="s">
        <v>131</v>
      </c>
      <c r="BA17" s="202" t="s">
        <v>132</v>
      </c>
    </row>
    <row r="18" spans="1:53" ht="93.75" customHeight="1">
      <c r="B18" s="133"/>
      <c r="C18" s="134"/>
      <c r="D18" s="134"/>
      <c r="E18" s="134"/>
      <c r="F18" s="134"/>
      <c r="G18" s="133"/>
      <c r="H18" s="133"/>
      <c r="I18" s="164"/>
      <c r="J18" s="135"/>
      <c r="K18" s="165"/>
      <c r="L18" s="133"/>
      <c r="M18" s="164"/>
      <c r="N18" s="164"/>
      <c r="O18" s="166"/>
      <c r="P18" s="2"/>
      <c r="Q18" s="136"/>
      <c r="R18" s="26"/>
      <c r="S18" s="26"/>
      <c r="T18" s="26"/>
      <c r="U18" s="26"/>
      <c r="V18" s="26"/>
      <c r="W18" s="26"/>
      <c r="X18" s="136"/>
      <c r="Y18" s="137"/>
      <c r="Z18" s="137"/>
      <c r="AA18" s="167"/>
      <c r="AB18" s="138"/>
      <c r="AC18" s="139"/>
      <c r="AD18" s="137"/>
      <c r="AE18" s="138"/>
      <c r="AF18" s="138"/>
      <c r="AG18" s="168"/>
      <c r="AH18" s="137"/>
      <c r="AI18" s="169"/>
      <c r="AJ18" s="170"/>
      <c r="AK18" s="168"/>
      <c r="AL18" s="171"/>
      <c r="AM18" s="172"/>
      <c r="AN18" s="140"/>
      <c r="AO18" s="2"/>
      <c r="AP18" s="141"/>
      <c r="AQ18" s="141"/>
      <c r="AR18" s="141"/>
      <c r="AT18" s="142"/>
      <c r="AU18" s="143"/>
      <c r="AV18" s="144"/>
      <c r="AW18" s="145"/>
      <c r="AX18" s="146"/>
      <c r="AY18" s="32"/>
      <c r="AZ18" s="144"/>
      <c r="BA18" s="147"/>
    </row>
    <row r="19" spans="1:53" ht="20.45">
      <c r="A19" s="256" t="s">
        <v>109</v>
      </c>
      <c r="B19" s="256"/>
      <c r="C19" s="256"/>
      <c r="D19" s="256"/>
      <c r="E19" s="256"/>
      <c r="F19" s="256"/>
      <c r="G19" s="256"/>
      <c r="H19" s="256"/>
      <c r="P19" s="2"/>
      <c r="BA19" s="126" t="s">
        <v>110</v>
      </c>
    </row>
    <row r="20" spans="1:53">
      <c r="P20" s="2"/>
    </row>
    <row r="21" spans="1:53" s="1" customFormat="1">
      <c r="A21"/>
      <c r="B21"/>
      <c r="C21"/>
      <c r="D21"/>
      <c r="E21"/>
      <c r="F21"/>
      <c r="G21"/>
      <c r="H21"/>
      <c r="I21"/>
      <c r="J21"/>
      <c r="K21"/>
      <c r="P21" s="2"/>
      <c r="AN21" s="4"/>
      <c r="AO21" s="4"/>
      <c r="AP21" s="4"/>
      <c r="AS21"/>
      <c r="AT21"/>
      <c r="AU21"/>
      <c r="AV21"/>
      <c r="AW21"/>
      <c r="AX21"/>
      <c r="AY21"/>
      <c r="AZ21"/>
      <c r="BA21"/>
    </row>
    <row r="22" spans="1:53" s="1" customFormat="1">
      <c r="A22"/>
      <c r="B22"/>
      <c r="C22"/>
      <c r="D22"/>
      <c r="E22"/>
      <c r="F22"/>
      <c r="G22"/>
      <c r="H22"/>
      <c r="I22"/>
      <c r="J22"/>
      <c r="K22"/>
      <c r="P22" s="2"/>
      <c r="AN22" s="4"/>
      <c r="AO22" s="4"/>
      <c r="AP22" s="4"/>
      <c r="AS22"/>
      <c r="AT22"/>
      <c r="AU22"/>
      <c r="AV22"/>
      <c r="AW22"/>
      <c r="AX22"/>
      <c r="AY22"/>
      <c r="AZ22"/>
      <c r="BA22"/>
    </row>
    <row r="23" spans="1:53" s="1" customFormat="1">
      <c r="A23"/>
      <c r="B23"/>
      <c r="C23"/>
      <c r="D23"/>
      <c r="E23"/>
      <c r="F23"/>
      <c r="G23"/>
      <c r="H23"/>
      <c r="I23"/>
      <c r="J23"/>
      <c r="K23"/>
      <c r="P23" s="2"/>
      <c r="AN23" s="4"/>
      <c r="AO23" s="4"/>
      <c r="AP23" s="4"/>
      <c r="AS23"/>
      <c r="AT23"/>
      <c r="AU23"/>
      <c r="AV23"/>
      <c r="AW23"/>
      <c r="AX23"/>
      <c r="AY23"/>
      <c r="AZ23"/>
      <c r="BA23"/>
    </row>
    <row r="24" spans="1:53" s="1" customFormat="1">
      <c r="A24"/>
      <c r="B24"/>
      <c r="C24"/>
      <c r="D24"/>
      <c r="E24"/>
      <c r="F24"/>
      <c r="G24"/>
      <c r="H24"/>
      <c r="I24"/>
      <c r="J24"/>
      <c r="K24"/>
      <c r="P24" s="2"/>
      <c r="AN24" s="4"/>
      <c r="AO24" s="4"/>
      <c r="AP24" s="4"/>
      <c r="AS24"/>
      <c r="AT24"/>
      <c r="AU24"/>
      <c r="AV24"/>
      <c r="AW24"/>
      <c r="AX24"/>
      <c r="AY24"/>
      <c r="AZ24"/>
      <c r="BA24"/>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sheetData>
  <mergeCells count="28">
    <mergeCell ref="AB16:AC16"/>
    <mergeCell ref="AE16:AF16"/>
    <mergeCell ref="A19:H19"/>
    <mergeCell ref="A14:O15"/>
    <mergeCell ref="Q14:AN14"/>
    <mergeCell ref="AP14:AR15"/>
    <mergeCell ref="AT14:AX15"/>
    <mergeCell ref="AZ14:BA15"/>
    <mergeCell ref="Y15:AA15"/>
    <mergeCell ref="AB15:AF15"/>
    <mergeCell ref="AG15:AN15"/>
    <mergeCell ref="A12:C12"/>
    <mergeCell ref="D12:M12"/>
    <mergeCell ref="A1:B8"/>
    <mergeCell ref="C1:AW4"/>
    <mergeCell ref="AX1:AY2"/>
    <mergeCell ref="A10:C10"/>
    <mergeCell ref="D10:M10"/>
    <mergeCell ref="A11:C11"/>
    <mergeCell ref="D11:M11"/>
    <mergeCell ref="AZ1:BA2"/>
    <mergeCell ref="AX3:AY4"/>
    <mergeCell ref="AZ3:BA4"/>
    <mergeCell ref="C5:AW8"/>
    <mergeCell ref="AX5:AY6"/>
    <mergeCell ref="AZ5:BA6"/>
    <mergeCell ref="AX7:AY8"/>
    <mergeCell ref="AZ7:BA8"/>
  </mergeCells>
  <conditionalFormatting sqref="H17:H18">
    <cfRule type="cellIs" dxfId="24" priority="24" operator="equal">
      <formula>"Baja"</formula>
    </cfRule>
    <cfRule type="cellIs" dxfId="23" priority="23" operator="equal">
      <formula>"Muy Baja"</formula>
    </cfRule>
    <cfRule type="cellIs" dxfId="22" priority="22" operator="equal">
      <formula>"Media"</formula>
    </cfRule>
    <cfRule type="cellIs" dxfId="21" priority="21" operator="equal">
      <formula>"Alta"</formula>
    </cfRule>
    <cfRule type="cellIs" dxfId="20" priority="20" operator="equal">
      <formula>"Muy Alta"</formula>
    </cfRule>
  </conditionalFormatting>
  <conditionalFormatting sqref="L17:L18">
    <cfRule type="cellIs" dxfId="19" priority="19" operator="equal">
      <formula>"Menor"</formula>
    </cfRule>
    <cfRule type="cellIs" dxfId="18" priority="18" operator="equal">
      <formula>"Moderado"</formula>
    </cfRule>
    <cfRule type="cellIs" dxfId="17" priority="17" operator="equal">
      <formula>"Mayor"</formula>
    </cfRule>
    <cfRule type="cellIs" dxfId="16" priority="16" operator="equal">
      <formula>"Catastrófico"</formula>
    </cfRule>
    <cfRule type="cellIs" dxfId="15" priority="15" operator="equal">
      <formula>"Leve"</formula>
    </cfRule>
  </conditionalFormatting>
  <conditionalFormatting sqref="O17:O18 AM17:AM18">
    <cfRule type="cellIs" dxfId="14" priority="13" operator="equal">
      <formula>"BAJO"</formula>
    </cfRule>
    <cfRule type="cellIs" dxfId="13" priority="12" operator="equal">
      <formula>"ALTO"</formula>
    </cfRule>
    <cfRule type="cellIs" dxfId="12" priority="11" operator="equal">
      <formula>"EXTREMO"</formula>
    </cfRule>
    <cfRule type="cellIs" dxfId="11" priority="14" operator="equal">
      <formula>"MODERADO"</formula>
    </cfRule>
  </conditionalFormatting>
  <conditionalFormatting sqref="AH17:AH18">
    <cfRule type="cellIs" dxfId="10" priority="10" operator="equal">
      <formula>"Alta"</formula>
    </cfRule>
    <cfRule type="cellIs" dxfId="9" priority="9" operator="equal">
      <formula>"Muy Alta"</formula>
    </cfRule>
    <cfRule type="cellIs" dxfId="8" priority="8" operator="equal">
      <formula>"Media"</formula>
    </cfRule>
    <cfRule type="cellIs" dxfId="7" priority="7" operator="equal">
      <formula>"Baja"</formula>
    </cfRule>
    <cfRule type="cellIs" dxfId="6" priority="6" operator="equal">
      <formula>"Muy Baja"</formula>
    </cfRule>
  </conditionalFormatting>
  <conditionalFormatting sqref="AJ17:AJ18">
    <cfRule type="cellIs" dxfId="5" priority="5" operator="equal">
      <formula>"Leve"</formula>
    </cfRule>
    <cfRule type="cellIs" dxfId="4" priority="4" operator="equal">
      <formula>"Menor"</formula>
    </cfRule>
    <cfRule type="cellIs" dxfId="3" priority="3" operator="equal">
      <formula>"Moderado"</formula>
    </cfRule>
    <cfRule type="cellIs" dxfId="2" priority="2" operator="equal">
      <formula>"Mayor"</formula>
    </cfRule>
    <cfRule type="cellIs" dxfId="1" priority="1" operator="equal">
      <formula>"Catastrófico"</formula>
    </cfRule>
  </conditionalFormatting>
  <hyperlinks>
    <hyperlink ref="A14:O15" location="Instructivo!A1" display="IDENTIFICACIÓN DEL RIESGO" xr:uid="{DC9291DC-C7D2-9749-A4B7-FFB95F4EDB9C}"/>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D99C6C37-15BA-2E4C-BD40-489062475648}">
          <x14:formula1>
            <xm:f>Datos!$A$4:$A$6</xm:f>
          </x14:formula1>
          <xm:sqref>B17:B18</xm:sqref>
        </x14:dataValidation>
        <x14:dataValidation type="list" allowBlank="1" showInputMessage="1" showErrorMessage="1" xr:uid="{94E201EA-1411-9348-953A-73F7F88FF652}">
          <x14:formula1>
            <xm:f>Datos!$O$3:$O$15</xm:f>
          </x14:formula1>
          <xm:sqref>J17:J18</xm:sqref>
        </x14:dataValidation>
        <x14:dataValidation type="list" allowBlank="1" showInputMessage="1" showErrorMessage="1" xr:uid="{B67F1D12-16C5-6648-AF49-A8D57E3AB964}">
          <x14:formula1>
            <xm:f>Datos!$P$19:$P$22</xm:f>
          </x14:formula1>
          <xm:sqref>Y17:Y18</xm:sqref>
        </x14:dataValidation>
        <x14:dataValidation type="list" allowBlank="1" showInputMessage="1" showErrorMessage="1" xr:uid="{12116151-3AB0-694D-A570-C7F140282298}">
          <x14:formula1>
            <xm:f>Datos!$P$25:$P$26</xm:f>
          </x14:formula1>
          <xm:sqref>Z17:Z18</xm:sqref>
        </x14:dataValidation>
        <x14:dataValidation type="list" allowBlank="1" showInputMessage="1" showErrorMessage="1" xr:uid="{7DCC0EC5-5B6B-5040-875D-FDDDA1096F00}">
          <x14:formula1>
            <xm:f>Instructivo!$E$3:$E$9</xm:f>
          </x14:formula1>
          <xm:sqref>F17:F18</xm:sqref>
        </x14:dataValidation>
        <x14:dataValidation type="list" allowBlank="1" showInputMessage="1" showErrorMessage="1" xr:uid="{933C1777-27DC-374C-B0A8-E93E745AFE13}">
          <x14:formula1>
            <xm:f>Datos!$P$30:$P$31</xm:f>
          </x14:formula1>
          <xm:sqref>AB17:AB18</xm:sqref>
        </x14:dataValidation>
        <x14:dataValidation type="list" allowBlank="1" showInputMessage="1" showErrorMessage="1" xr:uid="{1530198A-5013-CB47-BF45-AFB3A40E84F6}">
          <x14:formula1>
            <xm:f>Datos!$P$34:$P$35</xm:f>
          </x14:formula1>
          <xm:sqref>AD17:AD18</xm:sqref>
        </x14:dataValidation>
        <x14:dataValidation type="list" allowBlank="1" showInputMessage="1" showErrorMessage="1" xr:uid="{8FB667B8-8917-234C-9EBF-272D7B481C9E}">
          <x14:formula1>
            <xm:f>Datos!$P$38:$P$39</xm:f>
          </x14:formula1>
          <xm:sqref>AE17:AE18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7109375" customWidth="1"/>
    <col min="10" max="10" width="33" customWidth="1"/>
    <col min="15" max="15" width="81.42578125" customWidth="1"/>
  </cols>
  <sheetData>
    <row r="3" spans="1:17">
      <c r="A3" s="22" t="s">
        <v>133</v>
      </c>
      <c r="D3" t="s">
        <v>134</v>
      </c>
      <c r="G3" t="s">
        <v>135</v>
      </c>
      <c r="J3" t="s">
        <v>136</v>
      </c>
      <c r="O3" t="s">
        <v>137</v>
      </c>
      <c r="P3" t="s">
        <v>135</v>
      </c>
    </row>
    <row r="4" spans="1:17">
      <c r="A4" t="s">
        <v>113</v>
      </c>
      <c r="D4" t="s">
        <v>138</v>
      </c>
      <c r="E4" s="21">
        <v>0.2</v>
      </c>
      <c r="G4" t="s">
        <v>139</v>
      </c>
      <c r="H4" s="21">
        <v>0.2</v>
      </c>
      <c r="J4" t="s">
        <v>140</v>
      </c>
      <c r="K4" t="s">
        <v>141</v>
      </c>
      <c r="O4" t="s">
        <v>117</v>
      </c>
      <c r="P4" s="3" t="s">
        <v>142</v>
      </c>
      <c r="Q4" s="24">
        <v>0.2</v>
      </c>
    </row>
    <row r="5" spans="1:17">
      <c r="A5" t="s">
        <v>72</v>
      </c>
      <c r="D5" t="s">
        <v>143</v>
      </c>
      <c r="E5" s="21">
        <v>0.4</v>
      </c>
      <c r="G5" t="s">
        <v>144</v>
      </c>
      <c r="H5" s="21">
        <v>0.4</v>
      </c>
      <c r="J5" t="s">
        <v>145</v>
      </c>
      <c r="K5" t="s">
        <v>141</v>
      </c>
      <c r="O5" s="23" t="s">
        <v>146</v>
      </c>
      <c r="P5" s="3" t="s">
        <v>147</v>
      </c>
      <c r="Q5" s="24">
        <v>0.4</v>
      </c>
    </row>
    <row r="6" spans="1:17">
      <c r="A6" t="s">
        <v>148</v>
      </c>
      <c r="D6" t="s">
        <v>149</v>
      </c>
      <c r="E6" s="21">
        <v>0.6</v>
      </c>
      <c r="G6" t="s">
        <v>150</v>
      </c>
      <c r="H6" s="21">
        <v>0.6</v>
      </c>
      <c r="J6" t="s">
        <v>151</v>
      </c>
      <c r="K6" t="s">
        <v>150</v>
      </c>
      <c r="O6" t="s">
        <v>152</v>
      </c>
      <c r="P6" s="3" t="s">
        <v>153</v>
      </c>
      <c r="Q6" s="24">
        <v>0.6</v>
      </c>
    </row>
    <row r="7" spans="1:17">
      <c r="D7" t="s">
        <v>154</v>
      </c>
      <c r="E7" s="21">
        <v>0.8</v>
      </c>
      <c r="G7" t="s">
        <v>155</v>
      </c>
      <c r="H7" s="21">
        <v>0.8</v>
      </c>
      <c r="J7" t="s">
        <v>156</v>
      </c>
      <c r="K7" t="s">
        <v>157</v>
      </c>
      <c r="O7" t="s">
        <v>158</v>
      </c>
      <c r="P7" s="3" t="s">
        <v>159</v>
      </c>
      <c r="Q7" s="24">
        <v>0.8</v>
      </c>
    </row>
    <row r="8" spans="1:17">
      <c r="D8" t="s">
        <v>160</v>
      </c>
      <c r="E8" s="21">
        <v>1</v>
      </c>
      <c r="G8" t="s">
        <v>161</v>
      </c>
      <c r="H8" s="21">
        <v>1</v>
      </c>
      <c r="J8" t="s">
        <v>162</v>
      </c>
      <c r="K8" t="s">
        <v>163</v>
      </c>
      <c r="O8" t="s">
        <v>164</v>
      </c>
      <c r="P8" s="3" t="s">
        <v>165</v>
      </c>
      <c r="Q8" s="24">
        <v>1</v>
      </c>
    </row>
    <row r="9" spans="1:17">
      <c r="J9" t="s">
        <v>166</v>
      </c>
      <c r="K9" t="s">
        <v>141</v>
      </c>
    </row>
    <row r="10" spans="1:17">
      <c r="J10" t="s">
        <v>167</v>
      </c>
      <c r="K10" t="s">
        <v>150</v>
      </c>
      <c r="O10" t="s">
        <v>168</v>
      </c>
    </row>
    <row r="11" spans="1:17">
      <c r="J11" t="s">
        <v>169</v>
      </c>
      <c r="K11" t="s">
        <v>150</v>
      </c>
      <c r="O11" t="s">
        <v>170</v>
      </c>
      <c r="P11" s="3" t="s">
        <v>142</v>
      </c>
      <c r="Q11" s="24">
        <v>0.2</v>
      </c>
    </row>
    <row r="12" spans="1:17" ht="30.75" customHeight="1">
      <c r="J12" t="s">
        <v>171</v>
      </c>
      <c r="K12" t="s">
        <v>157</v>
      </c>
      <c r="O12" s="23" t="s">
        <v>76</v>
      </c>
      <c r="P12" s="3" t="s">
        <v>147</v>
      </c>
      <c r="Q12" s="24">
        <v>0.4</v>
      </c>
    </row>
    <row r="13" spans="1:17" ht="28.9">
      <c r="J13" t="s">
        <v>172</v>
      </c>
      <c r="K13" t="s">
        <v>163</v>
      </c>
      <c r="O13" s="23" t="s">
        <v>173</v>
      </c>
      <c r="P13" s="3" t="s">
        <v>153</v>
      </c>
      <c r="Q13" s="24">
        <v>0.6</v>
      </c>
    </row>
    <row r="14" spans="1:17" ht="28.9">
      <c r="J14" t="s">
        <v>174</v>
      </c>
      <c r="K14" t="s">
        <v>150</v>
      </c>
      <c r="O14" s="23" t="s">
        <v>175</v>
      </c>
      <c r="P14" s="3" t="s">
        <v>159</v>
      </c>
      <c r="Q14" s="24">
        <v>0.8</v>
      </c>
    </row>
    <row r="15" spans="1:17" ht="28.9">
      <c r="J15" t="s">
        <v>176</v>
      </c>
      <c r="K15" t="s">
        <v>150</v>
      </c>
      <c r="O15" s="23" t="s">
        <v>177</v>
      </c>
      <c r="P15" s="3" t="s">
        <v>165</v>
      </c>
      <c r="Q15" s="24">
        <v>1</v>
      </c>
    </row>
    <row r="16" spans="1:17">
      <c r="J16" t="s">
        <v>178</v>
      </c>
      <c r="K16" t="s">
        <v>150</v>
      </c>
    </row>
    <row r="17" spans="10:17">
      <c r="J17" t="s">
        <v>179</v>
      </c>
      <c r="K17" t="s">
        <v>157</v>
      </c>
    </row>
    <row r="18" spans="10:17">
      <c r="J18" t="s">
        <v>180</v>
      </c>
      <c r="K18" t="s">
        <v>163</v>
      </c>
    </row>
    <row r="19" spans="10:17">
      <c r="J19" t="s">
        <v>181</v>
      </c>
      <c r="K19" t="s">
        <v>150</v>
      </c>
      <c r="P19" t="s">
        <v>182</v>
      </c>
    </row>
    <row r="20" spans="10:17">
      <c r="J20" t="s">
        <v>183</v>
      </c>
      <c r="K20" t="s">
        <v>150</v>
      </c>
      <c r="P20" t="s">
        <v>83</v>
      </c>
      <c r="Q20" s="21">
        <v>0.25</v>
      </c>
    </row>
    <row r="21" spans="10:17">
      <c r="J21" t="s">
        <v>184</v>
      </c>
      <c r="K21" t="s">
        <v>157</v>
      </c>
      <c r="P21" t="s">
        <v>185</v>
      </c>
      <c r="Q21" s="21">
        <v>0.15</v>
      </c>
    </row>
    <row r="22" spans="10:17">
      <c r="J22" t="s">
        <v>186</v>
      </c>
      <c r="K22" t="s">
        <v>157</v>
      </c>
      <c r="P22" t="s">
        <v>108</v>
      </c>
      <c r="Q22" s="21">
        <v>0.1</v>
      </c>
    </row>
    <row r="23" spans="10:17">
      <c r="J23" t="s">
        <v>187</v>
      </c>
      <c r="K23" t="s">
        <v>163</v>
      </c>
    </row>
    <row r="24" spans="10:17">
      <c r="J24" t="s">
        <v>188</v>
      </c>
      <c r="K24" t="s">
        <v>157</v>
      </c>
      <c r="P24" t="s">
        <v>189</v>
      </c>
    </row>
    <row r="25" spans="10:17">
      <c r="J25" t="s">
        <v>190</v>
      </c>
      <c r="K25" t="s">
        <v>157</v>
      </c>
      <c r="P25" t="s">
        <v>191</v>
      </c>
      <c r="Q25" s="21">
        <v>0.25</v>
      </c>
    </row>
    <row r="26" spans="10:17">
      <c r="J26" t="s">
        <v>192</v>
      </c>
      <c r="K26" t="s">
        <v>157</v>
      </c>
      <c r="P26" t="s">
        <v>84</v>
      </c>
      <c r="Q26" s="21">
        <v>0.15</v>
      </c>
    </row>
    <row r="27" spans="10:17">
      <c r="J27" t="s">
        <v>193</v>
      </c>
      <c r="K27" t="s">
        <v>157</v>
      </c>
    </row>
    <row r="28" spans="10:17">
      <c r="J28" t="s">
        <v>194</v>
      </c>
      <c r="K28" t="s">
        <v>163</v>
      </c>
    </row>
    <row r="29" spans="10:17">
      <c r="P29" t="s">
        <v>195</v>
      </c>
    </row>
    <row r="30" spans="10:17">
      <c r="P30" t="s">
        <v>85</v>
      </c>
    </row>
    <row r="31" spans="10:17">
      <c r="P31" t="s">
        <v>196</v>
      </c>
    </row>
    <row r="33" spans="16:16">
      <c r="P33" t="s">
        <v>197</v>
      </c>
    </row>
    <row r="34" spans="16:16">
      <c r="P34" t="s">
        <v>87</v>
      </c>
    </row>
    <row r="35" spans="16:16">
      <c r="P35" t="s">
        <v>198</v>
      </c>
    </row>
    <row r="37" spans="16:16">
      <c r="P37" t="s">
        <v>199</v>
      </c>
    </row>
    <row r="38" spans="16:16">
      <c r="P38" t="s">
        <v>88</v>
      </c>
    </row>
    <row r="39" spans="16:16">
      <c r="P39" t="s">
        <v>200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41" zoomScale="80" zoomScaleNormal="80" workbookViewId="0">
      <selection activeCell="D51" sqref="D51"/>
    </sheetView>
  </sheetViews>
  <sheetFormatPr defaultColWidth="11.42578125" defaultRowHeight="14.45"/>
  <cols>
    <col min="2" max="2" width="15" customWidth="1"/>
    <col min="3" max="3" width="17.42578125" bestFit="1" customWidth="1"/>
    <col min="4" max="4" width="29.42578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8" t="s">
        <v>201</v>
      </c>
      <c r="F2" s="78" t="s">
        <v>202</v>
      </c>
    </row>
    <row r="3" spans="1:12" ht="43.15">
      <c r="E3" s="77" t="s">
        <v>203</v>
      </c>
      <c r="F3" s="76" t="s">
        <v>204</v>
      </c>
    </row>
    <row r="4" spans="1:12" ht="43.15">
      <c r="E4" s="77" t="s">
        <v>205</v>
      </c>
      <c r="F4" s="76" t="s">
        <v>206</v>
      </c>
    </row>
    <row r="5" spans="1:12" ht="144">
      <c r="E5" s="77" t="s">
        <v>207</v>
      </c>
      <c r="F5" s="76" t="s">
        <v>208</v>
      </c>
    </row>
    <row r="6" spans="1:12" ht="43.15">
      <c r="E6" s="77" t="s">
        <v>209</v>
      </c>
      <c r="F6" s="76" t="s">
        <v>210</v>
      </c>
    </row>
    <row r="7" spans="1:12" ht="72">
      <c r="E7" s="77" t="s">
        <v>211</v>
      </c>
      <c r="F7" s="76" t="s">
        <v>212</v>
      </c>
    </row>
    <row r="8" spans="1:12" ht="57.6">
      <c r="E8" s="77" t="s">
        <v>213</v>
      </c>
      <c r="F8" s="76" t="s">
        <v>214</v>
      </c>
    </row>
    <row r="9" spans="1:12" ht="72">
      <c r="E9" s="77" t="s">
        <v>215</v>
      </c>
      <c r="F9" s="76" t="s">
        <v>216</v>
      </c>
    </row>
    <row r="11" spans="1:12">
      <c r="B11" s="340" t="s">
        <v>217</v>
      </c>
      <c r="C11" s="340"/>
      <c r="D11" s="340"/>
      <c r="E11" s="340"/>
      <c r="F11" s="340"/>
      <c r="G11" s="340"/>
      <c r="H11" s="340"/>
      <c r="I11" s="340"/>
      <c r="J11" s="340"/>
      <c r="K11" s="340"/>
      <c r="L11" s="340"/>
    </row>
    <row r="12" spans="1:12">
      <c r="B12" s="340"/>
      <c r="C12" s="340"/>
      <c r="D12" s="340"/>
      <c r="E12" s="340"/>
      <c r="F12" s="340"/>
      <c r="G12" s="340"/>
      <c r="H12" s="340"/>
      <c r="I12" s="340"/>
      <c r="J12" s="340"/>
      <c r="K12" s="340"/>
      <c r="L12" s="340"/>
    </row>
    <row r="13" spans="1:12" ht="23.45">
      <c r="B13" s="341" t="s">
        <v>218</v>
      </c>
      <c r="C13" s="341"/>
      <c r="D13" s="341"/>
      <c r="E13" s="341"/>
      <c r="F13" s="341"/>
      <c r="G13" s="341"/>
      <c r="H13" s="341"/>
      <c r="I13" s="341"/>
      <c r="J13" s="341"/>
      <c r="K13" s="341"/>
      <c r="L13" s="341"/>
    </row>
    <row r="15" spans="1:12" ht="28.9">
      <c r="A15" s="47" t="s">
        <v>219</v>
      </c>
      <c r="B15" s="48">
        <v>1</v>
      </c>
      <c r="C15" s="342" t="s">
        <v>220</v>
      </c>
      <c r="D15" s="343"/>
      <c r="E15" s="343"/>
      <c r="F15" s="343"/>
      <c r="G15" s="343"/>
      <c r="H15" s="343"/>
      <c r="I15" s="343"/>
      <c r="J15" s="343"/>
      <c r="K15" s="343"/>
      <c r="L15" s="343"/>
    </row>
    <row r="16" spans="1:12" ht="18.600000000000001" thickBot="1">
      <c r="C16" s="344"/>
      <c r="D16" s="345"/>
      <c r="E16" s="345"/>
      <c r="F16" s="345"/>
      <c r="G16" s="345"/>
      <c r="H16" s="345"/>
      <c r="I16" s="345"/>
      <c r="J16" s="345"/>
      <c r="K16" s="345"/>
      <c r="L16" s="345"/>
    </row>
    <row r="17" spans="1:12" ht="18.600000000000001" thickBot="1">
      <c r="B17" s="346" t="s">
        <v>221</v>
      </c>
      <c r="C17" s="347"/>
      <c r="D17" s="347"/>
      <c r="E17" s="347"/>
      <c r="F17" s="348"/>
      <c r="G17" s="49"/>
      <c r="H17" s="346" t="s">
        <v>222</v>
      </c>
      <c r="I17" s="349"/>
      <c r="J17" s="349"/>
      <c r="K17" s="349"/>
      <c r="L17" s="350"/>
    </row>
    <row r="18" spans="1:12" ht="23.45">
      <c r="B18" s="50" t="s">
        <v>223</v>
      </c>
      <c r="C18" s="351" t="s">
        <v>55</v>
      </c>
      <c r="D18" s="352"/>
      <c r="E18" s="352"/>
      <c r="F18" s="353"/>
      <c r="G18" s="49"/>
      <c r="H18" s="50" t="s">
        <v>223</v>
      </c>
      <c r="I18" s="354" t="s">
        <v>55</v>
      </c>
      <c r="J18" s="354"/>
      <c r="K18" s="354"/>
      <c r="L18" s="355"/>
    </row>
    <row r="19" spans="1:12" ht="18">
      <c r="B19" s="51">
        <v>100</v>
      </c>
      <c r="C19" s="52" t="s">
        <v>160</v>
      </c>
      <c r="D19" s="356" t="s">
        <v>224</v>
      </c>
      <c r="E19" s="357"/>
      <c r="F19" s="358"/>
      <c r="G19" s="53"/>
      <c r="H19" s="51">
        <v>100</v>
      </c>
      <c r="I19" s="52" t="s">
        <v>225</v>
      </c>
      <c r="J19" s="356" t="s">
        <v>226</v>
      </c>
      <c r="K19" s="357"/>
      <c r="L19" s="358"/>
    </row>
    <row r="20" spans="1:12" ht="18">
      <c r="B20" s="51">
        <v>80</v>
      </c>
      <c r="C20" s="54" t="s">
        <v>154</v>
      </c>
      <c r="D20" s="359" t="s">
        <v>227</v>
      </c>
      <c r="E20" s="360"/>
      <c r="F20" s="361"/>
      <c r="G20" s="53"/>
      <c r="H20" s="51">
        <v>80</v>
      </c>
      <c r="I20" s="54" t="s">
        <v>228</v>
      </c>
      <c r="J20" s="359" t="s">
        <v>229</v>
      </c>
      <c r="K20" s="360"/>
      <c r="L20" s="361"/>
    </row>
    <row r="21" spans="1:12" ht="18">
      <c r="B21" s="51">
        <v>60</v>
      </c>
      <c r="C21" s="55" t="s">
        <v>149</v>
      </c>
      <c r="D21" s="359" t="s">
        <v>230</v>
      </c>
      <c r="E21" s="360"/>
      <c r="F21" s="361"/>
      <c r="G21" s="53"/>
      <c r="H21" s="51">
        <v>60</v>
      </c>
      <c r="I21" s="55" t="s">
        <v>231</v>
      </c>
      <c r="J21" s="359" t="s">
        <v>232</v>
      </c>
      <c r="K21" s="360"/>
      <c r="L21" s="361"/>
    </row>
    <row r="22" spans="1:12" ht="18">
      <c r="B22" s="51">
        <v>40</v>
      </c>
      <c r="C22" s="56" t="s">
        <v>143</v>
      </c>
      <c r="D22" s="359" t="s">
        <v>233</v>
      </c>
      <c r="E22" s="360"/>
      <c r="F22" s="361"/>
      <c r="G22" s="53"/>
      <c r="H22" s="51">
        <v>40</v>
      </c>
      <c r="I22" s="56" t="s">
        <v>234</v>
      </c>
      <c r="J22" s="359" t="s">
        <v>235</v>
      </c>
      <c r="K22" s="360"/>
      <c r="L22" s="361"/>
    </row>
    <row r="23" spans="1:12" ht="18.600000000000001" thickBot="1">
      <c r="B23" s="57">
        <v>20</v>
      </c>
      <c r="C23" s="58" t="s">
        <v>138</v>
      </c>
      <c r="D23" s="363" t="s">
        <v>236</v>
      </c>
      <c r="E23" s="364"/>
      <c r="F23" s="365"/>
      <c r="G23" s="53"/>
      <c r="H23" s="57">
        <v>20</v>
      </c>
      <c r="I23" s="58" t="s">
        <v>237</v>
      </c>
      <c r="J23" s="363" t="s">
        <v>238</v>
      </c>
      <c r="K23" s="364"/>
      <c r="L23" s="365"/>
    </row>
    <row r="24" spans="1:12">
      <c r="B24" s="49" t="s">
        <v>239</v>
      </c>
      <c r="C24" s="49"/>
      <c r="D24" s="49"/>
      <c r="E24" s="49"/>
      <c r="F24" s="49"/>
      <c r="G24" s="49"/>
      <c r="H24" s="49" t="s">
        <v>239</v>
      </c>
      <c r="I24" s="49"/>
      <c r="J24" s="49"/>
      <c r="K24" s="49"/>
      <c r="L24" s="49"/>
    </row>
    <row r="27" spans="1:12" ht="28.9">
      <c r="A27" s="47" t="s">
        <v>219</v>
      </c>
      <c r="B27" s="48">
        <v>2</v>
      </c>
      <c r="C27" s="342" t="s">
        <v>135</v>
      </c>
      <c r="D27" s="343"/>
      <c r="E27" s="343"/>
      <c r="F27" s="343"/>
      <c r="G27" s="343"/>
      <c r="H27" s="343"/>
      <c r="I27" s="343"/>
      <c r="J27" s="343"/>
      <c r="K27" s="343"/>
      <c r="L27" s="343"/>
    </row>
    <row r="28" spans="1:12">
      <c r="B28" s="49"/>
      <c r="C28" s="49"/>
      <c r="D28" s="49"/>
      <c r="E28" s="49"/>
      <c r="F28" s="49"/>
      <c r="G28" s="49"/>
      <c r="H28" s="49"/>
      <c r="I28" s="49"/>
      <c r="J28" s="49"/>
      <c r="K28" s="59"/>
      <c r="L28" s="59"/>
    </row>
    <row r="29" spans="1:12" ht="18">
      <c r="B29" s="366" t="s">
        <v>240</v>
      </c>
      <c r="C29" s="367"/>
      <c r="D29" s="367"/>
      <c r="E29" s="367"/>
      <c r="F29" s="367"/>
      <c r="G29" s="367"/>
      <c r="H29" s="367"/>
      <c r="I29" s="367"/>
      <c r="J29" s="367"/>
      <c r="K29" s="368"/>
      <c r="L29" s="59"/>
    </row>
    <row r="30" spans="1:12" ht="17.45">
      <c r="B30" s="369" t="s">
        <v>241</v>
      </c>
      <c r="C30" s="369"/>
      <c r="D30" s="369" t="s">
        <v>242</v>
      </c>
      <c r="E30" s="369"/>
      <c r="F30" s="369" t="s">
        <v>72</v>
      </c>
      <c r="G30" s="369"/>
      <c r="H30" s="369"/>
      <c r="I30" s="369"/>
      <c r="J30" s="369"/>
      <c r="K30" s="369"/>
    </row>
    <row r="31" spans="1:12" ht="18">
      <c r="B31" s="60">
        <v>100</v>
      </c>
      <c r="C31" s="61" t="s">
        <v>165</v>
      </c>
      <c r="D31" s="362" t="s">
        <v>243</v>
      </c>
      <c r="E31" s="362"/>
      <c r="F31" s="362" t="s">
        <v>177</v>
      </c>
      <c r="G31" s="362"/>
      <c r="H31" s="362"/>
      <c r="I31" s="362"/>
      <c r="J31" s="362"/>
      <c r="K31" s="362"/>
    </row>
    <row r="32" spans="1:12" ht="18">
      <c r="B32" s="60">
        <v>80</v>
      </c>
      <c r="C32" s="62" t="s">
        <v>159</v>
      </c>
      <c r="D32" s="362" t="s">
        <v>244</v>
      </c>
      <c r="E32" s="362"/>
      <c r="F32" s="362" t="s">
        <v>245</v>
      </c>
      <c r="G32" s="362"/>
      <c r="H32" s="362"/>
      <c r="I32" s="362"/>
      <c r="J32" s="362"/>
      <c r="K32" s="362"/>
    </row>
    <row r="33" spans="1:26" ht="18">
      <c r="B33" s="60">
        <v>60</v>
      </c>
      <c r="C33" s="63" t="s">
        <v>153</v>
      </c>
      <c r="D33" s="362" t="s">
        <v>246</v>
      </c>
      <c r="E33" s="362"/>
      <c r="F33" s="362" t="s">
        <v>247</v>
      </c>
      <c r="G33" s="362"/>
      <c r="H33" s="362"/>
      <c r="I33" s="362"/>
      <c r="J33" s="362"/>
      <c r="K33" s="362"/>
    </row>
    <row r="34" spans="1:26" ht="18">
      <c r="B34" s="60">
        <v>40</v>
      </c>
      <c r="C34" s="64" t="s">
        <v>147</v>
      </c>
      <c r="D34" s="362" t="s">
        <v>248</v>
      </c>
      <c r="E34" s="362"/>
      <c r="F34" s="362" t="s">
        <v>249</v>
      </c>
      <c r="G34" s="362"/>
      <c r="H34" s="362"/>
      <c r="I34" s="362"/>
      <c r="J34" s="362"/>
      <c r="K34" s="362"/>
    </row>
    <row r="35" spans="1:26" ht="18">
      <c r="B35" s="60">
        <v>20</v>
      </c>
      <c r="C35" s="65" t="s">
        <v>142</v>
      </c>
      <c r="D35" s="362" t="s">
        <v>250</v>
      </c>
      <c r="E35" s="362"/>
      <c r="F35" s="362" t="s">
        <v>170</v>
      </c>
      <c r="G35" s="362"/>
      <c r="H35" s="362"/>
      <c r="I35" s="362"/>
      <c r="J35" s="362"/>
      <c r="K35" s="362"/>
    </row>
    <row r="38" spans="1:26" ht="28.9">
      <c r="A38" s="47" t="s">
        <v>219</v>
      </c>
      <c r="B38" s="48"/>
      <c r="C38" s="344" t="s">
        <v>251</v>
      </c>
      <c r="D38" s="345"/>
      <c r="E38" s="345"/>
      <c r="F38" s="345"/>
      <c r="G38" s="345"/>
      <c r="H38" s="345"/>
      <c r="I38" s="345"/>
      <c r="J38" s="345"/>
      <c r="K38" s="345"/>
      <c r="L38" s="345"/>
      <c r="X38" s="5"/>
      <c r="Y38" s="66"/>
    </row>
    <row r="39" spans="1:26">
      <c r="X39" s="5"/>
      <c r="Y39" s="66"/>
    </row>
    <row r="40" spans="1:26" ht="151.15" thickBot="1">
      <c r="B40" s="67" t="s">
        <v>252</v>
      </c>
      <c r="C40" s="68" t="s">
        <v>253</v>
      </c>
      <c r="D40" s="68" t="s">
        <v>254</v>
      </c>
      <c r="E40" s="67" t="s">
        <v>255</v>
      </c>
      <c r="F40" s="67" t="s">
        <v>256</v>
      </c>
      <c r="G40" s="67" t="s">
        <v>257</v>
      </c>
      <c r="H40" s="67" t="s">
        <v>258</v>
      </c>
      <c r="I40" s="67" t="s">
        <v>259</v>
      </c>
      <c r="J40" s="67" t="s">
        <v>260</v>
      </c>
      <c r="K40" s="67" t="s">
        <v>261</v>
      </c>
      <c r="L40" s="67" t="s">
        <v>262</v>
      </c>
      <c r="M40" s="67" t="s">
        <v>263</v>
      </c>
      <c r="N40" s="67" t="s">
        <v>264</v>
      </c>
      <c r="O40" s="67" t="s">
        <v>265</v>
      </c>
      <c r="P40" s="67" t="s">
        <v>266</v>
      </c>
      <c r="Q40" s="67" t="s">
        <v>267</v>
      </c>
      <c r="R40" s="67" t="s">
        <v>268</v>
      </c>
      <c r="S40" s="67" t="s">
        <v>269</v>
      </c>
      <c r="T40" s="67" t="s">
        <v>270</v>
      </c>
      <c r="U40" s="67" t="s">
        <v>271</v>
      </c>
      <c r="V40" s="67" t="s">
        <v>272</v>
      </c>
      <c r="W40" s="67" t="s">
        <v>273</v>
      </c>
      <c r="X40" s="69" t="s">
        <v>274</v>
      </c>
      <c r="Y40" s="70" t="s">
        <v>275</v>
      </c>
      <c r="Z40" s="70" t="s">
        <v>275</v>
      </c>
    </row>
    <row r="41" spans="1:26" ht="15">
      <c r="B41" s="71"/>
      <c r="C41" s="72"/>
      <c r="D41" s="72"/>
      <c r="E41" s="71"/>
      <c r="F41" s="71"/>
      <c r="G41" s="71"/>
      <c r="H41" s="71"/>
      <c r="I41" s="71"/>
      <c r="J41" s="71"/>
      <c r="K41" s="71"/>
      <c r="L41" s="71"/>
      <c r="M41" s="71"/>
      <c r="N41" s="71"/>
      <c r="O41" s="71"/>
      <c r="P41" s="71"/>
      <c r="Q41" s="71"/>
      <c r="R41" s="71"/>
      <c r="S41" s="71"/>
      <c r="T41" s="71"/>
      <c r="U41" s="71"/>
      <c r="V41" s="71"/>
      <c r="W41" s="71"/>
      <c r="X41" s="73">
        <f>COUNTIF(E41:W41,"SI")</f>
        <v>0</v>
      </c>
      <c r="Y41" s="74" t="str">
        <f>IF(OR(T41="SI",X41&gt;11),"100",IF(X41&gt;5,"80",IF(X41&gt;0,"60","")))</f>
        <v/>
      </c>
      <c r="Z41" s="75" t="str">
        <f>IF(OR(T41="SI",X41&gt;11),"CATASTRÓFICO",IF(X41&gt;5,"MAYOR",IF(X41&gt;0,"MODERADO","")))</f>
        <v/>
      </c>
    </row>
    <row r="45" spans="1:26" ht="23.45">
      <c r="A45" s="370" t="s">
        <v>276</v>
      </c>
      <c r="B45" s="370"/>
      <c r="C45" s="370"/>
      <c r="D45" s="370"/>
      <c r="E45" s="370"/>
      <c r="F45" s="370"/>
      <c r="G45" s="370"/>
      <c r="H45" s="370"/>
      <c r="I45" s="370"/>
      <c r="J45" s="370"/>
    </row>
    <row r="46" spans="1:26">
      <c r="C46" s="22"/>
      <c r="D46" s="5"/>
      <c r="E46" s="5"/>
      <c r="F46" s="5"/>
      <c r="G46" s="5"/>
      <c r="H46" s="5"/>
    </row>
    <row r="47" spans="1:26" ht="15.6">
      <c r="B47" s="377" t="s">
        <v>220</v>
      </c>
      <c r="C47" s="88" t="s">
        <v>160</v>
      </c>
      <c r="D47" s="91"/>
      <c r="E47" s="102"/>
      <c r="F47" s="92"/>
      <c r="G47" s="102"/>
      <c r="H47" s="93"/>
      <c r="J47" s="373" t="s">
        <v>277</v>
      </c>
    </row>
    <row r="48" spans="1:26" ht="15.6">
      <c r="B48" s="377"/>
      <c r="C48" s="89">
        <v>1</v>
      </c>
      <c r="D48" s="94"/>
      <c r="E48" s="103"/>
      <c r="F48" s="87"/>
      <c r="G48" s="103"/>
      <c r="H48" s="95"/>
      <c r="J48" s="374"/>
    </row>
    <row r="49" spans="2:10" ht="15.6">
      <c r="B49" s="377"/>
      <c r="C49" s="88" t="s">
        <v>154</v>
      </c>
      <c r="D49" s="108"/>
      <c r="E49" s="109"/>
      <c r="F49" s="92"/>
      <c r="G49" s="102"/>
      <c r="H49" s="93"/>
      <c r="J49" s="378" t="s">
        <v>163</v>
      </c>
    </row>
    <row r="50" spans="2:10" ht="15.6">
      <c r="B50" s="377"/>
      <c r="C50" s="89">
        <v>0.8</v>
      </c>
      <c r="D50" s="110"/>
      <c r="E50" s="111"/>
      <c r="F50" s="100"/>
      <c r="G50" s="107"/>
      <c r="H50" s="101"/>
      <c r="J50" s="379"/>
    </row>
    <row r="51" spans="2:10" ht="15.6">
      <c r="B51" s="377"/>
      <c r="C51" s="88" t="s">
        <v>149</v>
      </c>
      <c r="D51" s="96"/>
      <c r="E51" s="104"/>
      <c r="F51" s="86"/>
      <c r="G51" s="103"/>
      <c r="H51" s="95"/>
      <c r="J51" s="380" t="s">
        <v>157</v>
      </c>
    </row>
    <row r="52" spans="2:10" ht="15.6">
      <c r="B52" s="377"/>
      <c r="C52" s="89">
        <v>0.6</v>
      </c>
      <c r="D52" s="96"/>
      <c r="E52" s="104"/>
      <c r="F52" s="86"/>
      <c r="G52" s="103"/>
      <c r="H52" s="95"/>
      <c r="J52" s="381"/>
    </row>
    <row r="53" spans="2:10" ht="15.6">
      <c r="B53" s="377"/>
      <c r="C53" s="88" t="s">
        <v>143</v>
      </c>
      <c r="D53" s="112"/>
      <c r="E53" s="109"/>
      <c r="F53" s="113"/>
      <c r="G53" s="102"/>
      <c r="H53" s="93"/>
      <c r="J53" s="382" t="s">
        <v>150</v>
      </c>
    </row>
    <row r="54" spans="2:10" ht="15.6">
      <c r="B54" s="377"/>
      <c r="C54" s="89">
        <v>0.4</v>
      </c>
      <c r="D54" s="98"/>
      <c r="E54" s="111"/>
      <c r="F54" s="99"/>
      <c r="G54" s="107"/>
      <c r="H54" s="101"/>
      <c r="J54" s="383"/>
    </row>
    <row r="55" spans="2:10" ht="15.6">
      <c r="B55" s="377"/>
      <c r="C55" s="90" t="s">
        <v>138</v>
      </c>
      <c r="D55" s="97"/>
      <c r="E55" s="105"/>
      <c r="F55" s="86"/>
      <c r="G55" s="103"/>
      <c r="H55" s="95"/>
      <c r="J55" s="371" t="s">
        <v>141</v>
      </c>
    </row>
    <row r="56" spans="2:10" ht="15.6">
      <c r="B56" s="377"/>
      <c r="C56" s="89">
        <v>0.2</v>
      </c>
      <c r="D56" s="98"/>
      <c r="E56" s="106"/>
      <c r="F56" s="99"/>
      <c r="G56" s="107"/>
      <c r="H56" s="101"/>
      <c r="J56" s="372"/>
    </row>
    <row r="57" spans="2:10" ht="17.45">
      <c r="D57" s="79" t="s">
        <v>142</v>
      </c>
      <c r="E57" s="83" t="s">
        <v>147</v>
      </c>
      <c r="F57" s="83" t="s">
        <v>153</v>
      </c>
      <c r="G57" s="85" t="s">
        <v>159</v>
      </c>
      <c r="H57" s="80" t="s">
        <v>165</v>
      </c>
    </row>
    <row r="58" spans="2:10">
      <c r="D58" s="81">
        <v>0.2</v>
      </c>
      <c r="E58" s="84">
        <v>0.4</v>
      </c>
      <c r="F58" s="84">
        <v>0.6</v>
      </c>
      <c r="G58" s="84">
        <v>0.8</v>
      </c>
      <c r="H58" s="82">
        <v>1</v>
      </c>
    </row>
    <row r="59" spans="2:10" ht="23.45">
      <c r="D59" s="384" t="s">
        <v>135</v>
      </c>
      <c r="E59" s="384"/>
      <c r="F59" s="384"/>
      <c r="G59" s="384"/>
      <c r="H59" s="384"/>
    </row>
    <row r="63" spans="2:10">
      <c r="D63" s="375" t="s">
        <v>278</v>
      </c>
      <c r="E63" s="375"/>
      <c r="F63" s="375"/>
    </row>
    <row r="64" spans="2:10">
      <c r="D64" s="117" t="s">
        <v>279</v>
      </c>
      <c r="E64" s="117" t="s">
        <v>280</v>
      </c>
      <c r="F64" s="117" t="s">
        <v>281</v>
      </c>
    </row>
    <row r="65" spans="4:6" ht="86.45">
      <c r="D65" s="116" t="s">
        <v>282</v>
      </c>
      <c r="E65" s="76" t="s">
        <v>283</v>
      </c>
      <c r="F65" s="76" t="s">
        <v>284</v>
      </c>
    </row>
    <row r="66" spans="4:6" ht="57.6">
      <c r="D66" s="116" t="s">
        <v>285</v>
      </c>
      <c r="E66" s="76" t="s">
        <v>286</v>
      </c>
      <c r="F66" s="116" t="s">
        <v>287</v>
      </c>
    </row>
    <row r="67" spans="4:6" ht="57.6">
      <c r="D67" s="116" t="s">
        <v>288</v>
      </c>
      <c r="E67" s="116" t="s">
        <v>289</v>
      </c>
      <c r="F67" s="116" t="s">
        <v>290</v>
      </c>
    </row>
    <row r="69" spans="4:6" ht="30" customHeight="1">
      <c r="D69" s="77" t="s">
        <v>291</v>
      </c>
      <c r="E69" s="376" t="s">
        <v>292</v>
      </c>
      <c r="F69" s="376"/>
    </row>
    <row r="70" spans="4:6" ht="30" customHeight="1">
      <c r="D70" s="77" t="s">
        <v>293</v>
      </c>
      <c r="E70" s="376" t="s">
        <v>294</v>
      </c>
      <c r="F70" s="376"/>
    </row>
    <row r="73" spans="4:6">
      <c r="E73" s="120" t="s">
        <v>277</v>
      </c>
      <c r="F73" s="120" t="s">
        <v>295</v>
      </c>
    </row>
    <row r="74" spans="4:6" ht="28.9">
      <c r="E74" s="121" t="s">
        <v>296</v>
      </c>
      <c r="F74" s="122" t="s">
        <v>297</v>
      </c>
    </row>
    <row r="75" spans="4:6" ht="28.9">
      <c r="E75" s="123" t="s">
        <v>298</v>
      </c>
      <c r="F75" s="122" t="s">
        <v>299</v>
      </c>
    </row>
    <row r="76" spans="4:6" ht="28.9">
      <c r="E76" s="124" t="s">
        <v>154</v>
      </c>
      <c r="F76" s="122" t="s">
        <v>299</v>
      </c>
    </row>
    <row r="77" spans="4:6" ht="28.9">
      <c r="E77" s="125" t="s">
        <v>300</v>
      </c>
      <c r="F77" s="122" t="s">
        <v>299</v>
      </c>
    </row>
  </sheetData>
  <mergeCells count="45">
    <mergeCell ref="D63:F63"/>
    <mergeCell ref="E69:F69"/>
    <mergeCell ref="E70:F70"/>
    <mergeCell ref="B47:B56"/>
    <mergeCell ref="J49:J50"/>
    <mergeCell ref="J51:J52"/>
    <mergeCell ref="J53:J54"/>
    <mergeCell ref="D59:H59"/>
    <mergeCell ref="A45:J45"/>
    <mergeCell ref="J55:J56"/>
    <mergeCell ref="J47:J48"/>
    <mergeCell ref="D35:E35"/>
    <mergeCell ref="F35:K35"/>
    <mergeCell ref="C38:L38"/>
    <mergeCell ref="D32:E32"/>
    <mergeCell ref="F32:K32"/>
    <mergeCell ref="D33:E33"/>
    <mergeCell ref="F33:K33"/>
    <mergeCell ref="D34:E34"/>
    <mergeCell ref="F34:K34"/>
    <mergeCell ref="D31:E31"/>
    <mergeCell ref="F31:K31"/>
    <mergeCell ref="D21:F21"/>
    <mergeCell ref="J21:L21"/>
    <mergeCell ref="D22:F22"/>
    <mergeCell ref="J22:L22"/>
    <mergeCell ref="D23:F23"/>
    <mergeCell ref="J23:L23"/>
    <mergeCell ref="C27:L27"/>
    <mergeCell ref="B29:K29"/>
    <mergeCell ref="B30:C30"/>
    <mergeCell ref="D30:E30"/>
    <mergeCell ref="F30:K30"/>
    <mergeCell ref="C18:F18"/>
    <mergeCell ref="I18:L18"/>
    <mergeCell ref="D19:F19"/>
    <mergeCell ref="J19:L19"/>
    <mergeCell ref="D20:F20"/>
    <mergeCell ref="J20:L20"/>
    <mergeCell ref="B11:L12"/>
    <mergeCell ref="B13:L13"/>
    <mergeCell ref="C15:L15"/>
    <mergeCell ref="C16:L16"/>
    <mergeCell ref="B17:F17"/>
    <mergeCell ref="H17:L17"/>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8E1FF-41B3-49C0-81B2-2BD906D802CA}"/>
</file>

<file path=customXml/itemProps2.xml><?xml version="1.0" encoding="utf-8"?>
<ds:datastoreItem xmlns:ds="http://schemas.openxmlformats.org/officeDocument/2006/customXml" ds:itemID="{8F4B51BE-A95C-4882-99ED-5A507A0A03D1}"/>
</file>

<file path=customXml/itemProps3.xml><?xml version="1.0" encoding="utf-8"?>
<ds:datastoreItem xmlns:ds="http://schemas.openxmlformats.org/officeDocument/2006/customXml" ds:itemID="{1ABDBD4D-61D4-4CA7-8F08-D72847EAEB9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Camilo Andres Cuadros Pantoja</cp:lastModifiedBy>
  <cp:revision/>
  <dcterms:created xsi:type="dcterms:W3CDTF">2021-05-10T15:52:34Z</dcterms:created>
  <dcterms:modified xsi:type="dcterms:W3CDTF">2026-06-02T13:56:32Z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