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https://idipronbgta.sharepoint.com/sites/MapadeRiesgosIDIPRON/Documentos compartidos/Riesgos 2026/Mapas de Riesgos de Gestión/Primer Seguimiento/Gestión Desarrollo Humano/"/>
    </mc:Choice>
  </mc:AlternateContent>
  <xr:revisionPtr revIDLastSave="76" documentId="8_{D4BFDF39-91EC-4E7E-A868-98DFCBB78CA2}" xr6:coauthVersionLast="47" xr6:coauthVersionMax="47" xr10:uidLastSave="{A178A5EE-4696-4CF6-B4F7-7071883DA802}"/>
  <bookViews>
    <workbookView xWindow="-98" yWindow="-98" windowWidth="21795" windowHeight="12975" tabRatio="789" firstSheet="3" activeTab="1" xr2:uid="{E9951750-6718-4E65-99C4-7D8C6E70D595}"/>
  </bookViews>
  <sheets>
    <sheet name="CONTROL DE CAMBIOS" sheetId="10" r:id="rId1"/>
    <sheet name="Riesgos Gestión #1 " sheetId="8" r:id="rId2"/>
    <sheet name="Riesgos Gestión #2" sheetId="7" r:id="rId3"/>
    <sheet name="Riesgos Gestión #3" sheetId="9" r:id="rId4"/>
    <sheet name="Datos" sheetId="5" r:id="rId5"/>
    <sheet name="Instructivo" sheetId="4" r:id="rId6"/>
  </sheets>
  <definedNames>
    <definedName name="_xlnm.Print_Area" localSheetId="1">'Riesgos Gestión #1 '!$A$1:$BB$20</definedName>
    <definedName name="_xlnm.Print_Area" localSheetId="2">'Riesgos Gestión #2'!$A$1:$BB$19</definedName>
    <definedName name="_xlnm.Print_Area" localSheetId="3">'Riesgos Gestión #3'!$A$1:$BB$19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8" i="8" l="1"/>
  <c r="AF17" i="8"/>
  <c r="AF17" i="9"/>
  <c r="AF17" i="7"/>
  <c r="AA17" i="9"/>
  <c r="X17" i="9"/>
  <c r="K17" i="9"/>
  <c r="M17" i="9" s="1"/>
  <c r="H17" i="9"/>
  <c r="AA18" i="8"/>
  <c r="X18" i="8"/>
  <c r="AA17" i="8"/>
  <c r="X17" i="8"/>
  <c r="K17" i="8"/>
  <c r="L17" i="8" s="1"/>
  <c r="M17" i="8" s="1"/>
  <c r="H17" i="8"/>
  <c r="H17" i="7"/>
  <c r="I17" i="7" s="1"/>
  <c r="K17" i="7"/>
  <c r="L17" i="7" s="1"/>
  <c r="X17" i="7"/>
  <c r="AA17" i="7"/>
  <c r="N17" i="8" l="1"/>
  <c r="O17" i="8" s="1"/>
  <c r="AI17" i="7"/>
  <c r="N17" i="9"/>
  <c r="O17" i="9" s="1"/>
  <c r="I17" i="9"/>
  <c r="AI17" i="9" s="1"/>
  <c r="AG17" i="9"/>
  <c r="AH17" i="9" s="1"/>
  <c r="AK17" i="9"/>
  <c r="AJ17" i="9" s="1"/>
  <c r="I17" i="8"/>
  <c r="AI17" i="8" s="1"/>
  <c r="AG18" i="8" s="1"/>
  <c r="AG17" i="8"/>
  <c r="AH17" i="8" s="1"/>
  <c r="AK17" i="8"/>
  <c r="AJ17" i="8" s="1"/>
  <c r="AG17" i="7"/>
  <c r="AH17" i="7" s="1"/>
  <c r="M17" i="7"/>
  <c r="AK17" i="7" s="1"/>
  <c r="AJ17" i="7" s="1"/>
  <c r="N17" i="7"/>
  <c r="O17" i="7" s="1"/>
  <c r="X41" i="4"/>
  <c r="Z41" i="4" s="1"/>
  <c r="AL17" i="9" l="1"/>
  <c r="AM17" i="9" s="1"/>
  <c r="AI18" i="8"/>
  <c r="AH18" i="8"/>
  <c r="AL17" i="8"/>
  <c r="AM17" i="8" s="1"/>
  <c r="AK18" i="8"/>
  <c r="AJ18" i="8" s="1"/>
  <c r="AL17" i="7"/>
  <c r="AM17" i="7" s="1"/>
  <c r="Y41" i="4"/>
  <c r="AL18" i="8" l="1"/>
  <c r="AM1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57E3169-28A3-43D6-BF2D-1DB4E3657D27}">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2C41DB0B-7A91-4CD4-829C-CFB8ECC9B3B7}">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<sst xmlns="http://schemas.openxmlformats.org/spreadsheetml/2006/main" count="569" uniqueCount="319">
  <si>
    <t>CONTROL DE CAMBIOS</t>
  </si>
  <si>
    <t>A continuación se presentan los cambios realizados de los riesgos en el proceso</t>
  </si>
  <si>
    <t xml:space="preserve">FECHA </t>
  </si>
  <si>
    <t>CAMBIO REALIZADO</t>
  </si>
  <si>
    <r>
      <rPr>
        <b/>
        <sz val="11"/>
        <color theme="1"/>
        <rFont val="Calibri"/>
        <family val="2"/>
        <scheme val="minor"/>
      </rPr>
      <t xml:space="preserve">Riesgo #1: </t>
    </r>
    <r>
      <rPr>
        <sz val="11"/>
        <color theme="1"/>
        <rFont val="Calibri"/>
        <family val="2"/>
        <scheme val="minor"/>
      </rPr>
      <t>Se actualiza la fecha para la ejecución de las acciones a implementar para el fortalecimiento a: 30/12/2026</t>
    </r>
  </si>
  <si>
    <r>
      <rPr>
        <b/>
        <sz val="11"/>
        <color theme="1"/>
        <rFont val="Calibri"/>
        <family val="2"/>
        <scheme val="minor"/>
      </rPr>
      <t xml:space="preserve">Riesgo #2: </t>
    </r>
    <r>
      <rPr>
        <sz val="11"/>
        <color theme="1"/>
        <rFont val="Calibri"/>
        <family val="2"/>
        <scheme val="minor"/>
      </rPr>
      <t>Se actualiza la fecha para la ejecución de las acciones a implementar para el fortalecimiento a: 31/08/2026</t>
    </r>
  </si>
  <si>
    <r>
      <rPr>
        <b/>
        <sz val="11"/>
        <color theme="1"/>
        <rFont val="Calibri"/>
        <family val="2"/>
        <scheme val="minor"/>
      </rPr>
      <t xml:space="preserve">Riesgo #3: </t>
    </r>
    <r>
      <rPr>
        <sz val="11"/>
        <color theme="1"/>
        <rFont val="Calibri"/>
        <family val="2"/>
        <scheme val="minor"/>
      </rPr>
      <t>no requiere modificación</t>
    </r>
  </si>
  <si>
    <t>Se podrán incluir más filas de acuerdo a la cambios realizados</t>
  </si>
  <si>
    <t xml:space="preserve">DIRECCIONAMIENTO ESTRATÉGICO </t>
  </si>
  <si>
    <t>CÓDIGO</t>
  </si>
  <si>
    <t>E-DES-FT-015</t>
  </si>
  <si>
    <t>VERSIÓN</t>
  </si>
  <si>
    <t>11</t>
  </si>
  <si>
    <t>MAPA DE RIESGOS DE GESTIÓN Y RIESGOS FISCALES</t>
  </si>
  <si>
    <t>PÁGINA</t>
  </si>
  <si>
    <t>1 DE 3</t>
  </si>
  <si>
    <t>VIGENTE DESDE</t>
  </si>
  <si>
    <t>Proceso</t>
  </si>
  <si>
    <t>GESTION DEL DESARROLLO HUMANO</t>
  </si>
  <si>
    <t>Objetivo del Proceso</t>
  </si>
  <si>
    <t>Gestionar y administrar el Talento Humano de la Entidad, durante el ciclo de vida del servidor público, a través de actividades correspondientes a la seguridad y salud en el trabajo, el bienestar y la capacitación, para asegurar un equipo de trabajo idóneo que garanticen la efectiva prestación del servicio y la eficiente operación institucional en las diferentes sedes del IDIPRON de acuerdo con la normatividad vigente.</t>
  </si>
  <si>
    <t>Alcance</t>
  </si>
  <si>
    <t>Inicia con la planeación del talento humano e incluye su vinculación, desarrollo, bienestar, administración, Salud y Seguridad en el trabajo; y culmina con el retiro del mismo, por algunas de las causales definidas en el articulo 2.2.5.2.1 del Decreto 1083 de 2015. Aplica a todos los funcionarios del Instituto y cubre las rutas de análisis de datos, crecimiento, felicidad, calidad y servicio.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</si>
  <si>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</si>
  <si>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</si>
  <si>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</si>
  <si>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</si>
  <si>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</si>
  <si>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</si>
  <si>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</si>
  <si>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</si>
  <si>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</si>
  <si>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</si>
  <si>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</si>
  <si>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</si>
  <si>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</si>
  <si>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</si>
  <si>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</si>
  <si>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</si>
  <si>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</si>
  <si>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</si>
  <si>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</si>
  <si>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</si>
  <si>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</si>
  <si>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</si>
  <si>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</si>
  <si>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</si>
  <si>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</si>
  <si>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</si>
  <si>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</si>
  <si>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</si>
  <si>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</si>
  <si>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</si>
  <si>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</si>
  <si>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</si>
  <si>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</si>
  <si>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</si>
  <si>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</si>
  <si>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</si>
  <si>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</si>
  <si>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</si>
  <si>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</si>
  <si>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</si>
  <si>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</si>
  <si>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</si>
  <si>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</si>
  <si>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</si>
  <si>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</si>
  <si>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</si>
  <si>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</si>
  <si>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</si>
  <si>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</si>
  <si>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</si>
  <si>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</si>
  <si>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Insatisfacción de los funcionarios</t>
  </si>
  <si>
    <t>Planes de Bienestar y Capacitación que no cumplen con las expectativas y necesidades de los servidores públicos</t>
  </si>
  <si>
    <t>Posibilidad de afectación reputacional debido a quejas y reclamos por insatisfacción de los servidores públicos por planes de Bienestar y Capacitación que no cumplen con sus expectativas y necesidades</t>
  </si>
  <si>
    <t>El riesgo afecta la imagen de algún área de la organización.</t>
  </si>
  <si>
    <t xml:space="preserve">Los servidores y Contratistas de la Gerencia de Talento Humano </t>
  </si>
  <si>
    <t>Anualmente para la vigencia siguiente.</t>
  </si>
  <si>
    <t>Revisar los resultados de la aplicación en la herramienta establecida.</t>
  </si>
  <si>
    <t>Aplicando herramientas para el diagnóstico de necesidades de aprendizaje organizacional para capacitación y encuesta de necesidades y expectativas en materia de bienestar con el fin de definir los planes de bienestar y capacitación dirigidas al personal de planta del instituto.</t>
  </si>
  <si>
    <t>Cuando la muestra no sea representativa ( menor al 50% del personal de planta) , se reitera mediante correo electrónico la invitación a responder la herramienta y se amplía el plazo para la respuesta</t>
  </si>
  <si>
    <t>Informe de diagnóstico de necesidades de aprendizaje organizacional
Informe de diagnóstico de necesidades y expectativas de bienestar social e incentivos
Correos electrónicos de reiteración o de ampliación de plazo (Cuando aplique)</t>
  </si>
  <si>
    <t>Preventivo</t>
  </si>
  <si>
    <t>Manual</t>
  </si>
  <si>
    <t>Documentado</t>
  </si>
  <si>
    <t>Procedimiento Plan Institucional de Capacitaciòn - PIC A-GDH-PR-002 
Procedimiento Bienestar Social e Incentivos A-GDH-PR-004</t>
  </si>
  <si>
    <t>Aleatoria</t>
  </si>
  <si>
    <t>Con registro</t>
  </si>
  <si>
    <t>REDUCIR EL RIESGO</t>
  </si>
  <si>
    <t>Realizar acompañamiento por parte del personal de bienestar o capacitación a las actividades con costo
Aplica a todas las actividades con costo del plan de Bienestar y capacitación ejecutadas dentro del contrato</t>
  </si>
  <si>
    <t>Gerencia Desarrollo Humano - Gestión de Bienestar y Capacitación</t>
  </si>
  <si>
    <t xml:space="preserve"> 30/12/2026</t>
  </si>
  <si>
    <r>
      <rPr>
        <sz val="11"/>
        <color rgb="FF000000"/>
        <rFont val="Times New Roman"/>
        <family val="1"/>
      </rPr>
      <t>BIENESTAR 
Se habilitó entre el 12de diciembre  y el 26 de diciembre de 2025  y fue contestada por 122 personas que corresponde al 54.2% del total de personas que componen la planta de personal de la Entidad, como insumo para la elaboración del Plan de Bienestar Social 2026.</t>
    </r>
    <r>
      <rPr>
        <sz val="11"/>
        <color rgb="FFFF0000"/>
        <rFont val="Times New Roman"/>
        <family val="1"/>
      </rPr>
      <t xml:space="preserve"> 
</t>
    </r>
    <r>
      <rPr>
        <sz val="11"/>
        <color rgb="FF000000"/>
        <rFont val="Times New Roman"/>
        <family val="1"/>
      </rPr>
      <t xml:space="preserve">
CAPACITACIÓN
Habilitò del 12  al 23 de diciembre  de 2025 y fue contestada por 127 personas que corresponde al 56.4% del total de personas que componen la planta de personal de la Entidad, como insumo para la elaboración del Plan Institucional de Capacitación 2026. 
</t>
    </r>
  </si>
  <si>
    <t>No aplican para el período evaluado</t>
  </si>
  <si>
    <t>No se materializó riesgo, por tanto no hubo necesidad de aplicar dichos controles</t>
  </si>
  <si>
    <t>Los procesos de contratación de Bienestar y Capacitación se encuentran en fase Precontractual</t>
  </si>
  <si>
    <t>18/05/2026
Una vez revisadas las evidencias aportadas por el proceso, se evidencia la correcta realización de los controles establecidos mediante la aplicación de la encuesta para la identificación de las necesidades y expectativas de los funcionarios respecto al desarrollo de los planes de capacitación y bienestar e incentivos para la vigencia 2026.
Respecto a la acción de fortalecimiento el proceso no reporta ejecución, toda vez que la contratación para el desarrollo de las actividades contenidas en los planes descritos anteriormente, se encuentran en su fase pre-contractual.
Dado lo anterior se evidencia que el riesgo no se materializó
&amp;</t>
  </si>
  <si>
    <r>
      <t>CONTROL 1:</t>
    </r>
    <r>
      <rPr>
        <sz val="11"/>
        <rFont val="Times New Roman"/>
        <family val="1"/>
      </rPr>
      <t xml:space="preserve"> Se verificó la aplicación del control mediante la evidencia documental presentada, consistente en el </t>
    </r>
    <r>
      <rPr>
        <i/>
        <sz val="11"/>
        <rFont val="Times New Roman"/>
        <family val="1"/>
      </rPr>
      <t>"Informe de diagnóstico de necesidades y expectativas de Bienestar social e incentivos 2026"</t>
    </r>
    <r>
      <rPr>
        <sz val="11"/>
        <rFont val="Times New Roman"/>
        <family val="1"/>
      </rPr>
      <t xml:space="preserve">, </t>
    </r>
    <r>
      <rPr>
        <i/>
        <sz val="11"/>
        <rFont val="Times New Roman"/>
        <family val="1"/>
      </rPr>
      <t>"Informe de diagnóstico de aprendizaje organizacional"</t>
    </r>
    <r>
      <rPr>
        <sz val="11"/>
        <rFont val="Times New Roman"/>
        <family val="1"/>
      </rPr>
      <t xml:space="preserve">, y los correos electronicos que evidencian la gestión de los citados documentos.
Sobre los documentos/soportes allegados, esta Oficina recomienda tanto al proceso evaluado como a la </t>
    </r>
    <r>
      <rPr>
        <i/>
        <sz val="11"/>
        <rFont val="Times New Roman"/>
        <family val="1"/>
      </rPr>
      <t>Oficina Asesora de Planeación</t>
    </r>
    <r>
      <rPr>
        <sz val="11"/>
        <rFont val="Times New Roman"/>
        <family val="1"/>
      </rPr>
      <t>, revisar los mismos, toda vez que, se observa que no cuentan con código ni establecen desde cuando están vigente.</t>
    </r>
    <r>
      <rPr>
        <b/>
        <sz val="11"/>
        <rFont val="Times New Roman"/>
        <family val="1"/>
      </rPr>
      <t xml:space="preserve">
No se ha presentado materialización del riesgo.</t>
    </r>
  </si>
  <si>
    <t xml:space="preserve">Los equipos de bienestar y capacitación </t>
  </si>
  <si>
    <t>Cada vez que termina una actividad de bienestar o un proceso de formación con costo, y que dure mas de 8 horas</t>
  </si>
  <si>
    <t>Verificar de la aplicación de los formatos a las personas participantes</t>
  </si>
  <si>
    <t>Cada vez que se finalice una actividad por completo se mide el grado de satisfacción de los funcionarios, mediante la aplicación del formato "Encuesta de satisfacción de la capacitación A-GDH-FT-022" para aquellas capacitaciones que superen 8 horas y el formato "Evaluación de la actividad de Bienestar A-GDH-FT-008" para las actividades del plan de bienestar.</t>
  </si>
  <si>
    <r>
      <rPr>
        <sz val="12"/>
        <color rgb="FF000000"/>
        <rFont val="Arial"/>
        <family val="2"/>
      </rPr>
      <t>En</t>
    </r>
    <r>
      <rPr>
        <sz val="12"/>
        <color rgb="FF000000"/>
        <rFont val="Times New Roman"/>
        <family val="1"/>
      </rPr>
      <t xml:space="preserve"> caso de que se presenten quejas y reclamos por insatisfacción de parte de los servidores respecto a las actividades de bienestar y/o capacitación, la Gerencia de Desarrollo Humano analiza en conjunto con el proveedor las causas y acciones a desarrollar para mejorar la satisfacción.</t>
    </r>
  </si>
  <si>
    <t>Encuesta de satisfacción de la capacitación A-GDH-FT-022
Evaluación de la actividad de Bienestar A-GDH-FT-008
Correo electrónico con la novedad presentada (Si aplica)</t>
  </si>
  <si>
    <t>Detectivo</t>
  </si>
  <si>
    <t>Continua</t>
  </si>
  <si>
    <t xml:space="preserve">
BIENESTAR 
Durante el primer cuatrimestre no se han realizado actividades con costo, se está en el proceso precontractual para dichas actividades, por lo anterior el control no es aplicable al período evaluado. 
CAPACITACIÓN
Durante el primer cuatrimestre no se han realizado proceso de formación con costo, se está en el proceso precontractual para dichos procesos de formación, por lo anterior el control no no es aplicable al período evaluado.. 
</t>
  </si>
  <si>
    <t>18/05/2026
El proceso no reporta ejecución de controles ni de la acción de fortalecimiento, toda vez que los procesos de contratación para el desarrollo de las actividades contenidas en los planes de Bienestar Social e Incentivos y del PIC se encuentran en su fase pre-contractual.
&amp;</t>
  </si>
  <si>
    <r>
      <rPr>
        <b/>
        <sz val="11"/>
        <color rgb="FF000000"/>
        <rFont val="Times New Roman"/>
      </rPr>
      <t>CONTROL 2:</t>
    </r>
    <r>
      <rPr>
        <sz val="11"/>
        <color rgb="FF000000"/>
        <rFont val="Times New Roman"/>
      </rPr>
      <t xml:space="preserve"> De conformidad con el reporte realizado por el Proceso evaluado, esta Oficina identificó que, los procesos de contratación de Bienestar y Capacitación se encuentran en fase Precontractual.
En consecuencia, al momento de la revisión no se cuenta con soportes de su ejecución. Por lo que, esta Oficina realizará verificación en el seguimiento correspondiente al segundo cuatrimestre.</t>
    </r>
  </si>
  <si>
    <t xml:space="preserve">Se podrán incluir más filas de acuerdo a la cantidad de riesgos que se requieran relacionar </t>
  </si>
  <si>
    <t>Vr. 02; 13/03/2024</t>
  </si>
  <si>
    <t>2 DE 3</t>
  </si>
  <si>
    <t>Económico</t>
  </si>
  <si>
    <t>Indemnización por accidentes de trabajo de  funcionarios.</t>
  </si>
  <si>
    <t xml:space="preserve">Incumplimiento en los estándares mínimos requeridos en la normatividad vigente relacionada con la salud y seguridad en el trabajo </t>
  </si>
  <si>
    <t xml:space="preserve">Posibilidad de afectación económica indemnizando a  funcionarios debido al incumplimiento en los estándares mínimos requeridos en la normatividad vigente relacionada con la salud y seguridad en el trabajo </t>
  </si>
  <si>
    <t>Afectación Menor o igual a 700 SMLMV</t>
  </si>
  <si>
    <t>Los/as servidores/as y contratistas del área de Carrera Administrativa.</t>
  </si>
  <si>
    <r>
      <rPr>
        <sz val="12"/>
        <color rgb="FF000000"/>
        <rFont val="Times New Roman"/>
        <family val="1"/>
      </rPr>
      <t>Cada vez que se dé una nueva vinculación a la planta de personal de la entidad</t>
    </r>
    <r>
      <rPr>
        <b/>
        <sz val="12"/>
        <color rgb="FF000000"/>
        <rFont val="Times New Roman"/>
        <family val="1"/>
      </rPr>
      <t xml:space="preserve"> </t>
    </r>
  </si>
  <si>
    <t>Verificar que se haya generado el certificado de afiliación a la ARL.</t>
  </si>
  <si>
    <t>Mediante el diligenciamiento del formato, “Verificación de requisitos para la posesión en planta A-GDH-FT-054”</t>
  </si>
  <si>
    <t>Se envía una solicitud mediante correo electrónico a SST, de afiliación inmediata de la persona que se vinculó. En caso de que no se haya realizado la afiliación se aplaza la posesión.</t>
  </si>
  <si>
    <t>*Verificación de requisitos para la posesión en planta A-GDH-FT-054
* Certificación ARL
*Correo electrónico de notificación (cuando aplique).</t>
  </si>
  <si>
    <t>Procedimiento de vinculacion de personal A-GDH-PR-007</t>
  </si>
  <si>
    <t>Sensibilizar a las personas encargadas de realizar el proceso de afiliación a la ARL sobre la importancia de realizar la gestión con oportunidad</t>
  </si>
  <si>
    <t>Profesionales de SST y gestión de carrera administrativa
Gerencia de Desarrollo Humano</t>
  </si>
  <si>
    <t xml:space="preserve">Para el primer cuatrimestre se realizaron treinta y un (31) nuevos nombramientos discriminados así; Libre Nombramiento y Remoción; uno (1) y en Periodo de Prueba; treinta (30).  En este sentido, los (as) servidores (as) y contratistas de Gestión de Carrera Administrativa certificaron que se contará con el soporte de la afiliación a la ARL de la persona a vincular para la posesión, tal y como lo solicita el formato “Verificación de requisitos para la posesión en planta A-GDH-FT-054”. 
El Formato de “Verificación de requisitos para la posesión en planta A-GDH-FT-054" no se diligencia en un único momento, la fecha de diligenciamiento que se registra corresponde al primer día en que se empieza a solicitar y verificar la documentación, la afiliación a ARL es de los últimos documentos a verificar.
</t>
  </si>
  <si>
    <t>La accion de fortalecimiento se relizarà en el segundo cuatrimestre</t>
  </si>
  <si>
    <t>Ninguna</t>
  </si>
  <si>
    <t>18/05/2026
Una vez revisadas las evidencias aportadas por el proceso se evidencia que el certificado de afiliación a la ARL de todos los funcionarios posesionados durante el perido a evaluar, se encuentran realizados previamente a la fecha de posesión tal y como lo establece la ejecución del control.
Respecto a la acción de fortalecimiento el proceso  reporta que su ejecución se realizará durante el segundo cuatrimestre del año.
No hubo materialización del riesgo.
&amp;</t>
  </si>
  <si>
    <r>
      <rPr>
        <b/>
        <sz val="11"/>
        <rFont val="Times New Roman"/>
        <family val="1"/>
      </rPr>
      <t>CONTROL 1:</t>
    </r>
    <r>
      <rPr>
        <sz val="11"/>
        <rFont val="Times New Roman"/>
        <family val="1"/>
      </rPr>
      <t xml:space="preserve"> Se verificó la aplicación del control mediante la evidencia documental presentada, consistente en los </t>
    </r>
    <r>
      <rPr>
        <i/>
        <sz val="11"/>
        <rFont val="Times New Roman"/>
        <family val="1"/>
      </rPr>
      <t>"Certificados ARL"</t>
    </r>
    <r>
      <rPr>
        <sz val="11"/>
        <rFont val="Times New Roman"/>
        <family val="1"/>
      </rPr>
      <t xml:space="preserve"> y</t>
    </r>
    <r>
      <rPr>
        <i/>
        <sz val="11"/>
        <rFont val="Times New Roman"/>
        <family val="1"/>
      </rPr>
      <t xml:space="preserve"> los formatos "Verificación de requisitos para la posesión en planta A-GDH-FT-054"</t>
    </r>
    <r>
      <rPr>
        <sz val="11"/>
        <rFont val="Times New Roman"/>
        <family val="1"/>
      </rPr>
      <t xml:space="preserve">, para los treinta (30) nombramientos en periodo de prueba, y el nombramiento ordinario (1); reportados en el periodo.
</t>
    </r>
    <r>
      <rPr>
        <b/>
        <sz val="11"/>
        <rFont val="Times New Roman"/>
        <family val="1"/>
      </rPr>
      <t>No se ha presentado materialización del riesgo.</t>
    </r>
  </si>
  <si>
    <t>El Formato de “Verificación de requisitos para la posesión en planta A-GDH-FT-054" no se diligencia en un único momento, la fecha de diligenciamiento que se registra corresponde al primer día en que se empieza a solicitar y verificar la documentación, la afiliación a ARL es de los últimos documentos a verificar.</t>
  </si>
  <si>
    <t>3 DE 3</t>
  </si>
  <si>
    <t>Asumir pagos por incapacidades.</t>
  </si>
  <si>
    <t>No recobro de incapacidades</t>
  </si>
  <si>
    <t xml:space="preserve">Posibilidad de afectación económica por asumir pagos por incapacidades médicas debido al no recobro de estas. </t>
  </si>
  <si>
    <t>Leve</t>
  </si>
  <si>
    <t>Los/as servidores/as y contratistas de Gestión Nómina.</t>
  </si>
  <si>
    <r>
      <rPr>
        <b/>
        <sz val="10"/>
        <color rgb="FF000000"/>
        <rFont val="Times New Roman"/>
        <family val="1"/>
      </rPr>
      <t>C</t>
    </r>
    <r>
      <rPr>
        <sz val="10"/>
        <color rgb="FF000000"/>
        <rFont val="Times New Roman"/>
        <family val="1"/>
      </rPr>
      <t>ada vez que se presenta una incapacidad que requiera cobro</t>
    </r>
  </si>
  <si>
    <t>Revisar incapacidades mayores a dos días de ausencia a través del certificado de incapacidad.</t>
  </si>
  <si>
    <t>A través del certificado de incapacidad y a través de la plataforma de cada EPS o ARL, se realiza el proceso de cobro y se envía a la Entidad correspondiente.</t>
  </si>
  <si>
    <t>Si el documento no es legible, se solicita al funcionario el reenvío del documento. cuando hay traslapo de incapacidades se solicita al funcionario gestione al médico tratante rectificación de fechas.</t>
  </si>
  <si>
    <t>Seguimiento y gestión Cobro reconocimiento económico por incapacidades 
Correos enviados al funcionario y/o memorando de solicitud de reenvío de documentación o rectificación de fechas(cuando aplique)</t>
  </si>
  <si>
    <t>Instructivo A-GDH-IN-002 Novedades para el sistema de seguridad social integral</t>
  </si>
  <si>
    <t>De acuerdo con la metodología para la administración del riesgo, no se formulan acciones de fortalecimiento para la vigencia 2026, por cuanto los controles existentes se consideran suficientes y permiten mitigar el riesgo</t>
  </si>
  <si>
    <t>En el cuatrimestre se realizó cada mes  el cobro para el reconocimiento económico de las incapacidades  con 3 o más días y  se realizó la verificacion del certificado y cobro ante la correspondiente EPS o ARL mediante los canales dispuestos para tal fin.  
En enero de 2026 se recibieron 16 incapacidades, de las cuales 5 fueron objeto de cobro a las respectivas EPS por presentar más de 2 días de incapacidad. 
En febrero de 2026 se recibieron 28 incapacidades, de las cuales 7 fueron objeto de cobro a las respectivas EPS por presentar más de 2 días de incapacidad.
En marzo de 2026 se recibieron 23 incapacidades, de las cuales 15 fueron objeto de cobro a las respectivas EPS por presentar más de 2 días de incapacidad. 
En abril de 2026 se recibieron 17 incapacidades, de las cuales 6 fueron objeto de cobro a las respectivas EPS por presentar más de 2 días de incapacidad. 
El funcionario encargado  de cobro de los certificados de incapacidades, realizó el control de cada una de las acciones con el fin de mitigar la materializacion del riesgo.</t>
  </si>
  <si>
    <t>No aplica</t>
  </si>
  <si>
    <t>No se materializó riesgo.</t>
  </si>
  <si>
    <t>18/05/2026
Una vez revisadas las evidencias aportadas por el proceso se evidencia la adecuada ejecución del control, dado que se realizó la validación de las incapacidades mayores a dos días de ausencia, sin embargo se recomienda al proceso realizar el ajuste de la evidencia de ejecución del control debido a que en este momento no están presentando las incapacidades emitidas por las EPS como lo dejaron establecido en la matriz, sino que presentan un informe consolidado por mes de ejecución.
El proceso no formuló acción de fortalecimiento para este riesgo identificado.
No hubo materialización del riesgo.
&amp;</t>
  </si>
  <si>
    <r>
      <rPr>
        <b/>
        <sz val="11"/>
        <color rgb="FF000000"/>
        <rFont val="Times New Roman"/>
      </rPr>
      <t>CONTROL 1:</t>
    </r>
    <r>
      <rPr>
        <sz val="11"/>
        <color rgb="FF000000"/>
        <rFont val="Times New Roman"/>
      </rPr>
      <t xml:space="preserve"> Se verificó la aplicación del control mediante la evidencia documental presentada, consistente en los </t>
    </r>
    <r>
      <rPr>
        <b/>
        <i/>
        <sz val="11"/>
        <color rgb="FF000000"/>
        <rFont val="Times New Roman"/>
      </rPr>
      <t>"INFORMES SEGUIMIENTO Y GESTIÓN COBRO RECONOCIMIENTO ECONÓMICO POR INCAPACIDADES"</t>
    </r>
    <r>
      <rPr>
        <sz val="11"/>
        <color rgb="FF000000"/>
        <rFont val="Times New Roman"/>
      </rPr>
      <t xml:space="preserve"> para los meses de Enero, Febrero, Marzo y Abril de la presente vigencia; que identifican las incapaciadades recibidas en el periodo, y cuales de ellas fueron objeto de cobro a las respectivas EPS por presentar más de dos (2) días de incapacidad. 
</t>
    </r>
    <r>
      <rPr>
        <b/>
        <sz val="11"/>
        <color rgb="FF000000"/>
        <rFont val="Times New Roman"/>
      </rPr>
      <t>No se ha presentado materialización del riesgo.</t>
    </r>
  </si>
  <si>
    <t xml:space="preserve"> </t>
  </si>
  <si>
    <t>area de impacto</t>
  </si>
  <si>
    <t>PROBABILIDAD DE OCURRENCIA</t>
  </si>
  <si>
    <t>IMPACTO</t>
  </si>
  <si>
    <t>CONDICIONES RIESGO INHERENTE</t>
  </si>
  <si>
    <t>AFECTACIÓN ECONÓMICA O PRESUPUESTAL</t>
  </si>
  <si>
    <t>MUY BAJA</t>
  </si>
  <si>
    <t>LEVE</t>
  </si>
  <si>
    <t>MUY BAJA - LEVE</t>
  </si>
  <si>
    <t>BAJO</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</si>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</sst>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d/m/yyyy"/>
  </numFmts>
  <fonts count="50">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1"/>
      <name val="Calibri"/>
      <family val="2"/>
    </font>
    <font>
      <sz val="11"/>
      <color rgb="FF242424"/>
      <name val="Aptos Narrow"/>
      <family val="2"/>
    </font>
    <font>
      <sz val="11"/>
      <color rgb="FF000000"/>
      <name val="Times New Roman"/>
      <family val="1"/>
      <charset val="1"/>
    </font>
    <font>
      <b/>
      <sz val="16"/>
      <color theme="1"/>
      <name val="Calibri"/>
      <family val="2"/>
      <scheme val="minor"/>
    </font>
    <font>
      <sz val="11"/>
      <name val="Times New Roman"/>
      <family val="1"/>
    </font>
    <font>
      <sz val="11"/>
      <color rgb="FFFF0000"/>
      <name val="Times New Roman"/>
      <family val="1"/>
    </font>
    <font>
      <sz val="12"/>
      <color rgb="FF000000"/>
      <name val="Times New Roman"/>
      <family val="1"/>
      <charset val="1"/>
    </font>
    <font>
      <sz val="12"/>
      <color theme="1"/>
      <name val="Calibri"/>
      <family val="2"/>
      <scheme val="minor"/>
    </font>
    <font>
      <sz val="12"/>
      <color rgb="FF000000"/>
      <name val="Arial"/>
      <family val="2"/>
    </font>
    <font>
      <sz val="12"/>
      <color rgb="FF000000"/>
      <name val="Times New Roman"/>
      <family val="1"/>
    </font>
    <font>
      <b/>
      <sz val="10"/>
      <color rgb="FF000000"/>
      <name val="Times New Roman"/>
      <family val="1"/>
    </font>
    <font>
      <sz val="10"/>
      <color rgb="FF000000"/>
      <name val="Times New Roman"/>
      <family val="1"/>
    </font>
    <font>
      <b/>
      <sz val="11"/>
      <name val="Times New Roman"/>
      <family val="1"/>
    </font>
    <font>
      <i/>
      <sz val="11"/>
      <name val="Times New Roman"/>
      <family val="1"/>
    </font>
    <font>
      <b/>
      <sz val="11"/>
      <color rgb="FF000000"/>
      <name val="Times New Roman"/>
    </font>
    <font>
      <sz val="11"/>
      <color rgb="FF000000"/>
      <name val="Times New Roman"/>
    </font>
    <font>
      <b/>
      <i/>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xf numFmtId="0" fontId="6" fillId="0" borderId="0"/>
  </cellStyleXfs>
  <cellXfs count="357">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7" xfId="0" applyFont="1" applyBorder="1" applyAlignment="1" applyProtection="1">
      <alignment horizontal="center" vertical="center"/>
      <protection locked="0"/>
    </xf>
    <xf numFmtId="0" fontId="28"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9" fillId="14" borderId="49" xfId="2" applyFont="1" applyFill="1" applyBorder="1" applyAlignment="1" applyProtection="1">
      <alignment horizontal="center" vertical="center"/>
      <protection hidden="1"/>
    </xf>
    <xf numFmtId="0" fontId="29"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0" xfId="0" applyFont="1" applyBorder="1" applyAlignment="1">
      <alignment horizontal="center" vertical="center"/>
    </xf>
    <xf numFmtId="0" fontId="25"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0" xfId="0" applyFont="1" applyBorder="1" applyAlignment="1">
      <alignment horizontal="center" vertical="center"/>
    </xf>
    <xf numFmtId="9" fontId="21" fillId="0" borderId="53" xfId="2" applyFont="1" applyFill="1" applyBorder="1" applyAlignment="1">
      <alignment horizontal="center" vertical="center"/>
    </xf>
    <xf numFmtId="0" fontId="21"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3" fillId="0" borderId="51" xfId="0" applyFont="1" applyBorder="1" applyAlignment="1">
      <alignment horizontal="center" vertical="center"/>
    </xf>
    <xf numFmtId="0" fontId="3" fillId="0" borderId="51" xfId="0" applyFont="1" applyBorder="1" applyAlignment="1">
      <alignment horizontal="center" vertical="center" wrapText="1"/>
    </xf>
    <xf numFmtId="9" fontId="3" fillId="0" borderId="51" xfId="0" applyNumberFormat="1" applyFont="1" applyBorder="1" applyAlignment="1">
      <alignment horizontal="center" vertical="center"/>
    </xf>
    <xf numFmtId="9" fontId="3" fillId="0" borderId="51" xfId="0" applyNumberFormat="1" applyFont="1" applyBorder="1" applyAlignment="1">
      <alignment horizontal="center" vertical="center" wrapText="1"/>
    </xf>
    <xf numFmtId="41" fontId="3" fillId="0" borderId="51" xfId="1" applyFont="1" applyFill="1" applyBorder="1" applyAlignment="1">
      <alignment horizontal="center" vertical="center" wrapText="1"/>
    </xf>
    <xf numFmtId="0" fontId="10" fillId="0" borderId="51" xfId="0" applyFont="1" applyBorder="1" applyAlignment="1">
      <alignment horizontal="center" vertical="center" textRotation="90"/>
    </xf>
    <xf numFmtId="0" fontId="2" fillId="0" borderId="51" xfId="0" applyFont="1" applyBorder="1" applyAlignment="1">
      <alignment horizontal="left"/>
    </xf>
    <xf numFmtId="0" fontId="2" fillId="0" borderId="51" xfId="0" applyFont="1" applyBorder="1" applyAlignment="1">
      <alignment horizontal="center" vertical="center"/>
    </xf>
    <xf numFmtId="0" fontId="2" fillId="0" borderId="51" xfId="0" applyFont="1" applyBorder="1" applyAlignment="1">
      <alignment horizontal="justify" vertical="center" wrapText="1"/>
    </xf>
    <xf numFmtId="0" fontId="2" fillId="0" borderId="51" xfId="0" applyFont="1" applyBorder="1" applyAlignment="1">
      <alignment horizontal="center" vertical="center" textRotation="90"/>
    </xf>
    <xf numFmtId="9" fontId="9" fillId="0" borderId="51" xfId="0" applyNumberFormat="1" applyFont="1" applyBorder="1" applyAlignment="1">
      <alignment horizontal="center" vertical="center"/>
    </xf>
    <xf numFmtId="0" fontId="2" fillId="0" borderId="51" xfId="0" applyFont="1" applyBorder="1" applyAlignment="1">
      <alignment horizontal="center" vertical="center" textRotation="90" wrapText="1"/>
    </xf>
    <xf numFmtId="0" fontId="9" fillId="0" borderId="51" xfId="0" applyFont="1" applyBorder="1" applyAlignment="1">
      <alignment horizontal="center" vertical="center" textRotation="90" wrapText="1"/>
    </xf>
    <xf numFmtId="9" fontId="2" fillId="0" borderId="51" xfId="0" applyNumberFormat="1" applyFont="1" applyBorder="1" applyAlignment="1">
      <alignment horizontal="center" vertical="center"/>
    </xf>
    <xf numFmtId="164" fontId="2" fillId="0" borderId="51" xfId="0" applyNumberFormat="1" applyFont="1" applyBorder="1" applyAlignment="1">
      <alignment horizontal="center" vertical="center"/>
    </xf>
    <xf numFmtId="0" fontId="3" fillId="0" borderId="51" xfId="0" applyFont="1" applyBorder="1" applyAlignment="1">
      <alignment horizontal="center" vertical="center" textRotation="90"/>
    </xf>
    <xf numFmtId="9" fontId="2" fillId="0" borderId="51" xfId="0" applyNumberFormat="1" applyFont="1" applyBorder="1" applyAlignment="1">
      <alignment horizontal="center" vertical="center" textRotation="90"/>
    </xf>
    <xf numFmtId="0" fontId="2" fillId="0" borderId="51" xfId="0" applyFont="1" applyBorder="1" applyAlignment="1">
      <alignment vertical="center" textRotation="90"/>
    </xf>
    <xf numFmtId="0" fontId="1" fillId="0" borderId="51" xfId="0" applyFont="1" applyBorder="1" applyAlignment="1">
      <alignment horizontal="center" vertical="center" textRotation="90"/>
    </xf>
    <xf numFmtId="0" fontId="2" fillId="0" borderId="5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5" fillId="0" borderId="1" xfId="0" applyFont="1" applyBorder="1" applyAlignment="1">
      <alignment horizontal="center" vertical="center"/>
    </xf>
    <xf numFmtId="0" fontId="2" fillId="0" borderId="1" xfId="0" applyFont="1" applyBorder="1" applyAlignment="1">
      <alignment horizontal="justify" vertical="center"/>
    </xf>
    <xf numFmtId="0" fontId="2" fillId="2" borderId="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3" fillId="0" borderId="1" xfId="0" applyFont="1" applyBorder="1" applyAlignment="1">
      <alignment horizontal="center" vertical="top" wrapText="1"/>
    </xf>
    <xf numFmtId="0" fontId="10" fillId="4" borderId="1" xfId="0" applyFont="1" applyFill="1" applyBorder="1" applyAlignment="1">
      <alignment horizontal="center" vertical="center" textRotation="90"/>
    </xf>
    <xf numFmtId="0" fontId="2" fillId="0" borderId="1" xfId="0" applyFont="1" applyBorder="1" applyAlignment="1">
      <alignment horizontal="left"/>
    </xf>
    <xf numFmtId="0" fontId="2" fillId="0" borderId="1" xfId="0" applyFont="1" applyBorder="1" applyAlignment="1">
      <alignment horizontal="center" vertical="center"/>
    </xf>
    <xf numFmtId="0" fontId="1" fillId="0" borderId="1" xfId="0" applyFont="1" applyBorder="1" applyAlignment="1">
      <alignment horizontal="center" vertical="center" textRotation="90"/>
    </xf>
    <xf numFmtId="0" fontId="0" fillId="0" borderId="1" xfId="0" applyBorder="1"/>
    <xf numFmtId="14" fontId="11" fillId="0" borderId="1" xfId="0" applyNumberFormat="1" applyFont="1" applyBorder="1" applyAlignment="1" applyProtection="1">
      <alignment horizontal="center" vertical="center"/>
      <protection locked="0"/>
    </xf>
    <xf numFmtId="0" fontId="4" fillId="0" borderId="1" xfId="0" applyFont="1" applyBorder="1"/>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9" fontId="3" fillId="4" borderId="1" xfId="0" applyNumberFormat="1" applyFont="1" applyFill="1" applyBorder="1" applyAlignment="1">
      <alignment horizontal="center" vertical="center"/>
    </xf>
    <xf numFmtId="9" fontId="3" fillId="0" borderId="1" xfId="0" applyNumberFormat="1" applyFont="1" applyBorder="1" applyAlignment="1">
      <alignment horizontal="center" vertical="center" wrapText="1"/>
    </xf>
    <xf numFmtId="41" fontId="2" fillId="0" borderId="1" xfId="1" applyFont="1" applyBorder="1" applyAlignment="1">
      <alignment horizontal="center" vertical="center" wrapText="1"/>
    </xf>
    <xf numFmtId="165" fontId="2" fillId="0" borderId="1" xfId="0" applyNumberFormat="1" applyFont="1" applyBorder="1" applyAlignment="1">
      <alignment horizontal="center" vertical="center" wrapText="1"/>
    </xf>
    <xf numFmtId="0" fontId="0" fillId="0" borderId="1" xfId="0" applyBorder="1" applyAlignment="1">
      <alignment horizontal="left"/>
    </xf>
    <xf numFmtId="0" fontId="11" fillId="0" borderId="1" xfId="0" applyFont="1" applyBorder="1"/>
    <xf numFmtId="0" fontId="2" fillId="2" borderId="1" xfId="0" applyFont="1" applyFill="1" applyBorder="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9" fillId="0" borderId="1" xfId="0" applyFont="1" applyBorder="1" applyAlignment="1">
      <alignment horizontal="justify" vertical="center" wrapText="1"/>
    </xf>
    <xf numFmtId="0" fontId="13" fillId="0" borderId="63" xfId="0" applyFont="1" applyBorder="1" applyAlignment="1">
      <alignment vertical="center" wrapText="1"/>
    </xf>
    <xf numFmtId="0" fontId="11" fillId="0" borderId="1" xfId="0" applyFont="1" applyBorder="1" applyAlignment="1" applyProtection="1">
      <alignment vertical="center" wrapText="1"/>
      <protection locked="0"/>
    </xf>
    <xf numFmtId="0" fontId="34" fillId="0" borderId="0" xfId="0" applyFont="1" applyAlignment="1">
      <alignment wrapText="1"/>
    </xf>
    <xf numFmtId="0" fontId="35" fillId="0" borderId="0" xfId="0" applyFont="1"/>
    <xf numFmtId="0" fontId="6" fillId="0" borderId="0" xfId="4"/>
    <xf numFmtId="0" fontId="4" fillId="16" borderId="65" xfId="4" applyFont="1" applyFill="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0" fillId="0" borderId="1" xfId="4" applyFont="1" applyBorder="1" applyAlignment="1">
      <alignment horizontal="justify" vertical="center"/>
    </xf>
    <xf numFmtId="0" fontId="2" fillId="0" borderId="64" xfId="0" applyFont="1" applyBorder="1" applyAlignment="1">
      <alignment horizontal="center" vertical="center" wrapText="1"/>
    </xf>
    <xf numFmtId="0" fontId="39" fillId="0" borderId="64" xfId="0" applyFont="1" applyBorder="1" applyAlignment="1">
      <alignment vertical="center" wrapText="1"/>
    </xf>
    <xf numFmtId="0" fontId="11" fillId="0" borderId="64" xfId="0" applyFont="1" applyBorder="1" applyAlignment="1" applyProtection="1">
      <alignment horizontal="center" vertical="center" wrapText="1"/>
      <protection locked="0"/>
    </xf>
    <xf numFmtId="0" fontId="40" fillId="0" borderId="59" xfId="0" applyFont="1" applyBorder="1" applyAlignment="1">
      <alignment horizontal="left" vertical="center" wrapText="1"/>
    </xf>
    <xf numFmtId="0" fontId="40" fillId="0" borderId="59" xfId="0" applyFont="1" applyBorder="1" applyAlignment="1">
      <alignment horizontal="center" vertical="center" wrapText="1"/>
    </xf>
    <xf numFmtId="0" fontId="13" fillId="0" borderId="1" xfId="0" applyFont="1" applyBorder="1" applyAlignment="1">
      <alignment horizontal="center" vertical="center" wrapText="1" indent="1"/>
    </xf>
    <xf numFmtId="0" fontId="37"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14" fontId="13" fillId="0" borderId="1" xfId="0" applyNumberFormat="1" applyFont="1" applyBorder="1" applyAlignment="1">
      <alignment horizontal="center" vertical="center" wrapText="1"/>
    </xf>
    <xf numFmtId="0" fontId="42" fillId="0" borderId="1" xfId="0" applyFont="1" applyBorder="1" applyAlignment="1">
      <alignment horizontal="justify" vertical="center" wrapText="1"/>
    </xf>
    <xf numFmtId="0" fontId="43" fillId="0" borderId="1" xfId="0" applyFont="1" applyBorder="1" applyAlignment="1">
      <alignment horizontal="justify" vertical="center"/>
    </xf>
    <xf numFmtId="0" fontId="45" fillId="0" borderId="64" xfId="0" applyFont="1" applyBorder="1" applyAlignment="1">
      <alignment horizontal="justify" vertical="center" wrapText="1"/>
    </xf>
    <xf numFmtId="0" fontId="37" fillId="0" borderId="64" xfId="0" applyFont="1" applyBorder="1" applyAlignment="1">
      <alignment horizontal="justify"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8"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2" fillId="0" borderId="61" xfId="0" applyFont="1" applyBorder="1" applyAlignment="1">
      <alignment horizontal="left"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59" xfId="0" applyFont="1" applyBorder="1" applyAlignment="1">
      <alignment horizontal="center" vertical="center"/>
    </xf>
    <xf numFmtId="0" fontId="1" fillId="2" borderId="1" xfId="0" applyFont="1" applyFill="1" applyBorder="1" applyAlignment="1">
      <alignment horizontal="center"/>
    </xf>
    <xf numFmtId="0" fontId="2" fillId="2" borderId="1" xfId="0" applyFont="1" applyFill="1" applyBorder="1" applyAlignment="1">
      <alignment horizontal="center"/>
    </xf>
    <xf numFmtId="0" fontId="8" fillId="0" borderId="0" xfId="0" applyFont="1" applyAlignment="1">
      <alignment horizontal="left"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30" fillId="2" borderId="1" xfId="3" applyFill="1" applyBorder="1" applyAlignment="1">
      <alignment horizontal="center" vertical="center" wrapText="1"/>
    </xf>
    <xf numFmtId="0" fontId="36" fillId="0" borderId="0" xfId="4" applyFont="1" applyAlignment="1">
      <alignment horizontal="center"/>
    </xf>
    <xf numFmtId="14" fontId="6" fillId="0" borderId="5" xfId="4" applyNumberFormat="1" applyBorder="1" applyAlignment="1">
      <alignment horizontal="center" vertical="center" wrapText="1"/>
    </xf>
    <xf numFmtId="14" fontId="6" fillId="0" borderId="30" xfId="4" applyNumberFormat="1" applyBorder="1" applyAlignment="1">
      <alignment horizontal="center" vertical="center" wrapText="1"/>
    </xf>
    <xf numFmtId="14" fontId="6" fillId="0" borderId="6" xfId="4" applyNumberFormat="1" applyBorder="1" applyAlignment="1">
      <alignment horizontal="center" vertical="center" wrapText="1"/>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3" fillId="0" borderId="1" xfId="0" applyFont="1" applyBorder="1" applyAlignment="1">
      <alignment horizontal="center" vertical="top"/>
    </xf>
    <xf numFmtId="0" fontId="2" fillId="0" borderId="1" xfId="0" applyFont="1" applyBorder="1" applyAlignment="1">
      <alignment horizontal="center"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14" fontId="2" fillId="0" borderId="1" xfId="0" applyNumberFormat="1" applyFont="1" applyBorder="1" applyAlignment="1">
      <alignment horizontal="center" vertical="center" wrapText="1"/>
    </xf>
    <xf numFmtId="9" fontId="3" fillId="4" borderId="1" xfId="0" applyNumberFormat="1" applyFont="1" applyFill="1" applyBorder="1" applyAlignment="1">
      <alignment horizontal="center" vertical="top"/>
    </xf>
    <xf numFmtId="9" fontId="2" fillId="0" borderId="1" xfId="0" applyNumberFormat="1" applyFont="1" applyBorder="1" applyAlignment="1">
      <alignment horizontal="center" vertical="top" wrapText="1"/>
    </xf>
    <xf numFmtId="41" fontId="2" fillId="0" borderId="1" xfId="1" applyFont="1" applyBorder="1" applyAlignment="1">
      <alignment horizontal="center" vertical="top" wrapText="1"/>
    </xf>
    <xf numFmtId="0" fontId="10" fillId="4" borderId="1" xfId="0" applyFont="1" applyFill="1" applyBorder="1" applyAlignment="1">
      <alignment horizontal="center" vertical="center" textRotation="90"/>
    </xf>
    <xf numFmtId="0" fontId="1" fillId="0" borderId="1" xfId="0" applyFont="1" applyBorder="1" applyAlignment="1">
      <alignment horizontal="center" vertical="center" textRotation="90"/>
    </xf>
    <xf numFmtId="0" fontId="2" fillId="0" borderId="1"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7"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3" xfId="0" applyFont="1" applyBorder="1" applyAlignment="1">
      <alignment horizontal="left" vertical="top"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16" fillId="8" borderId="37"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1" xfId="0" applyFont="1" applyFill="1" applyBorder="1" applyAlignment="1">
      <alignment horizontal="center" vertical="center"/>
    </xf>
    <xf numFmtId="0" fontId="16" fillId="9" borderId="4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3"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8"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protection hidden="1"/>
    </xf>
    <xf numFmtId="0" fontId="19" fillId="0" borderId="40" xfId="0" applyFont="1" applyBorder="1" applyAlignment="1" applyProtection="1">
      <alignment horizontal="center" vertical="center"/>
      <protection hidden="1"/>
    </xf>
    <xf numFmtId="0" fontId="48" fillId="0" borderId="64" xfId="0" applyFont="1" applyBorder="1" applyAlignment="1">
      <alignment horizontal="justify" vertical="center" wrapText="1"/>
    </xf>
    <xf numFmtId="0" fontId="33" fillId="0" borderId="60" xfId="0" applyFont="1" applyBorder="1" applyAlignment="1"/>
    <xf numFmtId="0" fontId="33" fillId="0" borderId="61" xfId="0" applyFont="1" applyBorder="1" applyAlignment="1"/>
    <xf numFmtId="0" fontId="41" fillId="0" borderId="1" xfId="0" applyFont="1" applyBorder="1" applyAlignment="1">
      <alignment horizontal="justify" vertical="center"/>
    </xf>
  </cellXfs>
  <cellStyles count="5">
    <cellStyle name="Hipervínculo" xfId="3" builtinId="8"/>
    <cellStyle name="Millares [0]" xfId="1" builtinId="6"/>
    <cellStyle name="Normal" xfId="0" builtinId="0"/>
    <cellStyle name="Normal 2" xfId="4" xr:uid="{187CB8BC-1150-4448-B6A8-3A8CC3C74A33}"/>
    <cellStyle name="Porcentaje" xfId="2" builtinId="5"/>
  </cellStyles>
  <dxfs count="73">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24133FAB-FEF9-498C-B37A-1EF4B0241D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0AF1CC01-EBFF-4E6F-8531-99CB707BBF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1884E565-97E8-4473-891F-808727C1CA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914996B0-3064-4633-8C2F-FE4A7F88F3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2BE17-8BCA-4DFB-AA84-FEDEBD2F4542}">
  <sheetPr>
    <tabColor rgb="FF00B050"/>
  </sheetPr>
  <dimension ref="A1:B14"/>
  <sheetViews>
    <sheetView workbookViewId="0">
      <selection activeCell="D23" sqref="D23"/>
    </sheetView>
  </sheetViews>
  <sheetFormatPr defaultColWidth="11.42578125" defaultRowHeight="14.25"/>
  <cols>
    <col min="1" max="1" width="28.7109375" customWidth="1"/>
    <col min="2" max="3" width="60.42578125" customWidth="1"/>
  </cols>
  <sheetData>
    <row r="1" spans="1:2" ht="21">
      <c r="A1" s="264" t="s">
        <v>0</v>
      </c>
      <c r="B1" s="264"/>
    </row>
    <row r="2" spans="1:2">
      <c r="A2" s="210"/>
      <c r="B2" s="210"/>
    </row>
    <row r="3" spans="1:2">
      <c r="A3" s="210" t="s">
        <v>1</v>
      </c>
      <c r="B3" s="210"/>
    </row>
    <row r="4" spans="1:2">
      <c r="A4" s="210"/>
      <c r="B4" s="210"/>
    </row>
    <row r="5" spans="1:2">
      <c r="A5" s="211" t="s">
        <v>2</v>
      </c>
      <c r="B5" s="211" t="s">
        <v>3</v>
      </c>
    </row>
    <row r="6" spans="1:2" ht="28.5">
      <c r="A6" s="265">
        <v>46061</v>
      </c>
      <c r="B6" s="214" t="s">
        <v>4</v>
      </c>
    </row>
    <row r="7" spans="1:2" ht="28.5">
      <c r="A7" s="266"/>
      <c r="B7" s="214" t="s">
        <v>5</v>
      </c>
    </row>
    <row r="8" spans="1:2">
      <c r="A8" s="267"/>
      <c r="B8" s="214" t="s">
        <v>6</v>
      </c>
    </row>
    <row r="9" spans="1:2">
      <c r="A9" s="213"/>
      <c r="B9" s="212"/>
    </row>
    <row r="10" spans="1:2">
      <c r="A10" s="213"/>
      <c r="B10" s="212"/>
    </row>
    <row r="11" spans="1:2">
      <c r="A11" s="213"/>
      <c r="B11" s="212"/>
    </row>
    <row r="12" spans="1:2">
      <c r="A12" s="213"/>
      <c r="B12" s="212"/>
    </row>
    <row r="13" spans="1:2">
      <c r="A13" s="210"/>
      <c r="B13" s="210"/>
    </row>
    <row r="14" spans="1:2">
      <c r="A14" s="210" t="s">
        <v>7</v>
      </c>
      <c r="B14" s="210"/>
    </row>
  </sheetData>
  <mergeCells count="2">
    <mergeCell ref="A1:B1"/>
    <mergeCell ref="A6:A8"/>
  </mergeCells>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6D2B-2D3C-45D6-9958-7BD0EB02C691}">
  <sheetPr>
    <tabColor rgb="FFFFC000"/>
    <pageSetUpPr fitToPage="1"/>
  </sheetPr>
  <dimension ref="A1:BA28"/>
  <sheetViews>
    <sheetView showGridLines="0" tabSelected="1" zoomScale="80" zoomScaleNormal="80" workbookViewId="0">
      <selection activeCell="AZ18" sqref="AZ18"/>
    </sheetView>
  </sheetViews>
  <sheetFormatPr defaultColWidth="11.42578125" defaultRowHeight="15.4"/>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33"/>
      <c r="B1" s="234"/>
      <c r="C1" s="254" t="s">
        <v>8</v>
      </c>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6"/>
      <c r="AX1" s="233" t="s">
        <v>9</v>
      </c>
      <c r="AY1" s="234"/>
      <c r="AZ1" s="229" t="s">
        <v>10</v>
      </c>
      <c r="BA1" s="230"/>
    </row>
    <row r="2" spans="1:53" ht="15.75" customHeight="1" thickBot="1">
      <c r="A2" s="252"/>
      <c r="B2" s="253"/>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3"/>
      <c r="AX2" s="235"/>
      <c r="AY2" s="236"/>
      <c r="AZ2" s="231"/>
      <c r="BA2" s="232"/>
    </row>
    <row r="3" spans="1:53" ht="15.75" customHeight="1">
      <c r="A3" s="252"/>
      <c r="B3" s="253"/>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3"/>
      <c r="AX3" s="233" t="s">
        <v>11</v>
      </c>
      <c r="AY3" s="234"/>
      <c r="AZ3" s="237" t="s">
        <v>12</v>
      </c>
      <c r="BA3" s="238"/>
    </row>
    <row r="4" spans="1:53" ht="16.5" customHeight="1" thickBot="1">
      <c r="A4" s="252"/>
      <c r="B4" s="253"/>
      <c r="C4" s="244"/>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6"/>
      <c r="AX4" s="235"/>
      <c r="AY4" s="236"/>
      <c r="AZ4" s="239"/>
      <c r="BA4" s="240"/>
    </row>
    <row r="5" spans="1:53" ht="20.45" customHeight="1">
      <c r="A5" s="252"/>
      <c r="B5" s="253"/>
      <c r="C5" s="241" t="s">
        <v>13</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3"/>
      <c r="AX5" s="233" t="s">
        <v>14</v>
      </c>
      <c r="AY5" s="234"/>
      <c r="AZ5" s="233" t="s">
        <v>15</v>
      </c>
      <c r="BA5" s="234"/>
    </row>
    <row r="6" spans="1:53" ht="15" customHeight="1" thickBot="1">
      <c r="A6" s="252"/>
      <c r="B6" s="253"/>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3"/>
      <c r="AX6" s="235"/>
      <c r="AY6" s="236"/>
      <c r="AZ6" s="235"/>
      <c r="BA6" s="236"/>
    </row>
    <row r="7" spans="1:53" ht="15.75" customHeight="1">
      <c r="A7" s="252"/>
      <c r="B7" s="253"/>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3"/>
      <c r="AX7" s="233" t="s">
        <v>16</v>
      </c>
      <c r="AY7" s="234"/>
      <c r="AZ7" s="247">
        <v>45828</v>
      </c>
      <c r="BA7" s="230"/>
    </row>
    <row r="8" spans="1:53" ht="16.5" customHeight="1" thickBot="1">
      <c r="A8" s="235"/>
      <c r="B8" s="236"/>
      <c r="C8" s="244"/>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6"/>
      <c r="AX8" s="235"/>
      <c r="AY8" s="236"/>
      <c r="AZ8" s="231"/>
      <c r="BA8" s="232"/>
    </row>
    <row r="10" spans="1:53" ht="54" customHeight="1">
      <c r="A10" s="248" t="s">
        <v>17</v>
      </c>
      <c r="B10" s="248"/>
      <c r="C10" s="248"/>
      <c r="D10" s="257" t="s">
        <v>18</v>
      </c>
      <c r="E10" s="354"/>
      <c r="F10" s="354"/>
      <c r="G10" s="354"/>
      <c r="H10" s="354"/>
      <c r="I10" s="354"/>
      <c r="J10" s="354"/>
      <c r="K10" s="354"/>
      <c r="L10" s="354"/>
      <c r="M10" s="355"/>
      <c r="N10" s="24"/>
      <c r="AN10" s="1"/>
      <c r="AO10" s="1"/>
      <c r="AP10" s="1"/>
    </row>
    <row r="11" spans="1:53" s="3" customFormat="1" ht="75" customHeight="1">
      <c r="A11" s="248" t="s">
        <v>19</v>
      </c>
      <c r="B11" s="248"/>
      <c r="C11" s="248"/>
      <c r="D11" s="249" t="s">
        <v>20</v>
      </c>
      <c r="E11" s="354"/>
      <c r="F11" s="354"/>
      <c r="G11" s="354"/>
      <c r="H11" s="354"/>
      <c r="I11" s="354"/>
      <c r="J11" s="354"/>
      <c r="K11" s="354"/>
      <c r="L11" s="354"/>
      <c r="M11" s="355"/>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48" t="s">
        <v>21</v>
      </c>
      <c r="B12" s="248"/>
      <c r="C12" s="248"/>
      <c r="D12" s="249" t="s">
        <v>22</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68" t="s">
        <v>23</v>
      </c>
      <c r="B14" s="269"/>
      <c r="C14" s="269"/>
      <c r="D14" s="269"/>
      <c r="E14" s="269"/>
      <c r="F14" s="269"/>
      <c r="G14" s="269"/>
      <c r="H14" s="269"/>
      <c r="I14" s="269"/>
      <c r="J14" s="269"/>
      <c r="K14" s="269"/>
      <c r="L14" s="269"/>
      <c r="M14" s="269"/>
      <c r="N14" s="270"/>
      <c r="O14" s="271"/>
      <c r="P14" s="2"/>
      <c r="Q14" s="275" t="s">
        <v>24</v>
      </c>
      <c r="R14" s="276"/>
      <c r="S14" s="276"/>
      <c r="T14" s="276"/>
      <c r="U14" s="276"/>
      <c r="V14" s="276"/>
      <c r="W14" s="276"/>
      <c r="X14" s="276"/>
      <c r="Y14" s="277"/>
      <c r="Z14" s="277"/>
      <c r="AA14" s="277"/>
      <c r="AB14" s="277"/>
      <c r="AC14" s="277"/>
      <c r="AD14" s="277"/>
      <c r="AE14" s="277"/>
      <c r="AF14" s="276"/>
      <c r="AG14" s="276"/>
      <c r="AH14" s="276"/>
      <c r="AI14" s="276"/>
      <c r="AJ14" s="276"/>
      <c r="AK14" s="276"/>
      <c r="AL14" s="276"/>
      <c r="AM14" s="276"/>
      <c r="AN14" s="278"/>
      <c r="AO14" s="2"/>
      <c r="AP14" s="279" t="s">
        <v>25</v>
      </c>
      <c r="AQ14" s="280"/>
      <c r="AR14" s="281"/>
      <c r="AT14" s="285" t="s">
        <v>26</v>
      </c>
      <c r="AU14" s="286"/>
      <c r="AV14" s="286"/>
      <c r="AW14" s="286"/>
      <c r="AX14" s="287"/>
      <c r="AY14" s="30"/>
      <c r="AZ14" s="279" t="s">
        <v>27</v>
      </c>
      <c r="BA14" s="281"/>
    </row>
    <row r="15" spans="1:53">
      <c r="A15" s="272"/>
      <c r="B15" s="263"/>
      <c r="C15" s="263"/>
      <c r="D15" s="263"/>
      <c r="E15" s="263"/>
      <c r="F15" s="263"/>
      <c r="G15" s="263"/>
      <c r="H15" s="263"/>
      <c r="I15" s="263"/>
      <c r="J15" s="263"/>
      <c r="K15" s="263"/>
      <c r="L15" s="263"/>
      <c r="M15" s="263"/>
      <c r="N15" s="273"/>
      <c r="O15" s="274"/>
      <c r="P15" s="2"/>
      <c r="Q15" s="26"/>
      <c r="R15" s="27"/>
      <c r="S15" s="27"/>
      <c r="T15" s="27"/>
      <c r="U15" s="27"/>
      <c r="V15" s="27"/>
      <c r="W15" s="27"/>
      <c r="X15" s="27"/>
      <c r="Y15" s="290" t="s">
        <v>28</v>
      </c>
      <c r="Z15" s="291"/>
      <c r="AA15" s="292"/>
      <c r="AB15" s="290" t="s">
        <v>29</v>
      </c>
      <c r="AC15" s="291"/>
      <c r="AD15" s="291"/>
      <c r="AE15" s="291"/>
      <c r="AF15" s="292"/>
      <c r="AG15" s="293"/>
      <c r="AH15" s="293"/>
      <c r="AI15" s="293"/>
      <c r="AJ15" s="293"/>
      <c r="AK15" s="293"/>
      <c r="AL15" s="293"/>
      <c r="AM15" s="293"/>
      <c r="AN15" s="294"/>
      <c r="AO15" s="2"/>
      <c r="AP15" s="282"/>
      <c r="AQ15" s="283"/>
      <c r="AR15" s="284"/>
      <c r="AT15" s="288"/>
      <c r="AU15" s="283"/>
      <c r="AV15" s="283"/>
      <c r="AW15" s="283"/>
      <c r="AX15" s="289"/>
      <c r="AY15" s="30"/>
      <c r="AZ15" s="282"/>
      <c r="BA15" s="284"/>
    </row>
    <row r="16" spans="1:53" s="5" customFormat="1" ht="166.5" customHeight="1" thickBo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v>0</v>
      </c>
      <c r="Q16" s="14" t="s">
        <v>44</v>
      </c>
      <c r="R16" s="173" t="s">
        <v>45</v>
      </c>
      <c r="S16" s="173" t="s">
        <v>46</v>
      </c>
      <c r="T16" s="173" t="s">
        <v>47</v>
      </c>
      <c r="U16" s="173" t="s">
        <v>48</v>
      </c>
      <c r="V16" s="173" t="s">
        <v>49</v>
      </c>
      <c r="W16" s="173" t="s">
        <v>50</v>
      </c>
      <c r="X16" s="28" t="s">
        <v>51</v>
      </c>
      <c r="Y16" s="122" t="s">
        <v>52</v>
      </c>
      <c r="Z16" s="122" t="s">
        <v>53</v>
      </c>
      <c r="AA16" s="16" t="s">
        <v>54</v>
      </c>
      <c r="AB16" s="295" t="s">
        <v>55</v>
      </c>
      <c r="AC16" s="296"/>
      <c r="AD16" s="16" t="s">
        <v>56</v>
      </c>
      <c r="AE16" s="295" t="s">
        <v>57</v>
      </c>
      <c r="AF16" s="296"/>
      <c r="AG16" s="17" t="s">
        <v>58</v>
      </c>
      <c r="AH16" s="17" t="s">
        <v>59</v>
      </c>
      <c r="AI16" s="17" t="s">
        <v>38</v>
      </c>
      <c r="AJ16" s="17" t="s">
        <v>60</v>
      </c>
      <c r="AK16" s="17" t="s">
        <v>38</v>
      </c>
      <c r="AL16" s="17" t="s">
        <v>42</v>
      </c>
      <c r="AM16" s="17" t="s">
        <v>61</v>
      </c>
      <c r="AN16" s="13" t="s">
        <v>62</v>
      </c>
      <c r="AO16" s="2"/>
      <c r="AP16" s="18" t="s">
        <v>63</v>
      </c>
      <c r="AQ16" s="15" t="s">
        <v>64</v>
      </c>
      <c r="AR16" s="29" t="s">
        <v>65</v>
      </c>
      <c r="AT16" s="118" t="s">
        <v>66</v>
      </c>
      <c r="AU16" s="120" t="s">
        <v>67</v>
      </c>
      <c r="AV16" s="120" t="s">
        <v>68</v>
      </c>
      <c r="AW16" s="120" t="s">
        <v>69</v>
      </c>
      <c r="AX16" s="119" t="s">
        <v>70</v>
      </c>
      <c r="AY16" s="31"/>
      <c r="AZ16" s="121" t="s">
        <v>71</v>
      </c>
      <c r="BA16" s="174" t="s">
        <v>72</v>
      </c>
    </row>
    <row r="17" spans="1:53" ht="407.25" customHeight="1" thickBot="1">
      <c r="A17" s="297">
        <v>1</v>
      </c>
      <c r="B17" s="298" t="s">
        <v>73</v>
      </c>
      <c r="C17" s="299" t="s">
        <v>74</v>
      </c>
      <c r="D17" s="299" t="s">
        <v>75</v>
      </c>
      <c r="E17" s="299" t="s">
        <v>76</v>
      </c>
      <c r="F17" s="299"/>
      <c r="G17" s="297">
        <v>34</v>
      </c>
      <c r="H17" s="300" t="str">
        <f>IF(G17&lt;=0,"",IF(G17&lt;=2,"Muy Baja",IF(G17&lt;=24,"Baja",IF(G17&lt;=500,"Media",IF(G17&lt;=5000,"Alta","Muy Alta")))))</f>
        <v>Media</v>
      </c>
      <c r="I17" s="302">
        <f>IF(H17="","",IF(H17="Muy Baja",0.2,IF(H17="Baja",0.4,IF(H17="Media",0.6,IF(H17="Alta",0.8,IF(H17="Muy Alta",1,))))))</f>
        <v>0.6</v>
      </c>
      <c r="J17" s="303" t="s">
        <v>77</v>
      </c>
      <c r="K17" s="304" t="str">
        <f>+J17</f>
        <v>El riesgo afecta la imagen de algún área de la organización.</v>
      </c>
      <c r="L17" s="300" t="str">
        <f>+VLOOKUP(K17,Datos!$O$4:$P$15,2,FALSE)</f>
        <v>Leve</v>
      </c>
      <c r="M17" s="302">
        <f>IF(L17="","",IF(L17="Leve",0.2,IF(L17="Menor",0.4,IF(L17="Moderado",0.6,IF(L17="Mayor",0.8,IF(L17="Catastrófico",1,))))))</f>
        <v>0.2</v>
      </c>
      <c r="N17" s="302" t="str">
        <f>+CONCATENATE(H17, " - ", L17)</f>
        <v>Media - Leve</v>
      </c>
      <c r="O17" s="305" t="str">
        <f>+VLOOKUP(N17,Datos!J4:K28,2,)</f>
        <v>MODERADO</v>
      </c>
      <c r="P17" s="177"/>
      <c r="Q17" s="178">
        <v>1</v>
      </c>
      <c r="R17" s="149" t="s">
        <v>78</v>
      </c>
      <c r="S17" s="149" t="s">
        <v>79</v>
      </c>
      <c r="T17" s="149" t="s">
        <v>80</v>
      </c>
      <c r="U17" s="149" t="s">
        <v>81</v>
      </c>
      <c r="V17" s="149" t="s">
        <v>82</v>
      </c>
      <c r="W17" s="149" t="s">
        <v>83</v>
      </c>
      <c r="X17" s="33" t="str">
        <f>IF(OR(Y17="Preventivo",Y17="Detectivo"),"Probabilidad",IF(Y17="Correctivo","Impacto",""))</f>
        <v>Probabilidad</v>
      </c>
      <c r="Y17" s="6" t="s">
        <v>84</v>
      </c>
      <c r="Z17" s="6" t="s">
        <v>85</v>
      </c>
      <c r="AA17" s="34" t="str">
        <f t="shared" ref="AA17:AA18" si="0">IF(AND(Y17="Preventivo",Z17="Automático"),"50%",IF(AND(Y17="Preventivo",Z17="Manual"),"40%",IF(AND(Y17="Detectivo",Z17="Automático"),"40%",IF(AND(Y17="Detectivo",Z17="Manual"),"30%",IF(AND(Y17="Correctivo",Z17="Automático"),"35%",IF(AND(Y17="Correctivo",Z17="Manual"),"25%",""))))))</f>
        <v>40%</v>
      </c>
      <c r="AB17" s="8" t="s">
        <v>86</v>
      </c>
      <c r="AC17" s="8" t="s">
        <v>87</v>
      </c>
      <c r="AD17" s="6" t="s">
        <v>88</v>
      </c>
      <c r="AE17" s="8" t="s">
        <v>89</v>
      </c>
      <c r="AF17" s="8" t="str">
        <f>+W17</f>
        <v>Informe de diagnóstico de necesidades de aprendizaje organizacional
Informe de diagnóstico de necesidades y expectativas de bienestar social e incentivos
Correos electrónicos de reiteración o de ampliación de plazo (Cuando aplique)</v>
      </c>
      <c r="AG17" s="35">
        <f>IFERROR(IF(X17="Probabilidad",(I17-(+I17*AA17)),IF(X17="Impacto",I17,"")),"")</f>
        <v>0.36</v>
      </c>
      <c r="AH17" s="36" t="str">
        <f t="shared" ref="AH17:AH18" si="1">IFERROR(IF(AG17="","",IF(AG17&lt;=0.2,"Muy Baja",IF(AG17&lt;=0.4,"Baja",IF(AG17&lt;=0.6,"Media",IF(AG17&lt;=0.8,"Alta","Muy Alta"))))),"")</f>
        <v>Baja</v>
      </c>
      <c r="AI17" s="37">
        <f>I17-(AA17*I17)</f>
        <v>0.36</v>
      </c>
      <c r="AJ17" s="38" t="str">
        <f t="shared" ref="AJ17:AJ18" si="2">IFERROR(IF(AK17="","",IF(AK17&lt;=0.2,"Leve",IF(AK17&lt;=0.4,"Menor",IF(AK17&lt;=0.6,"Moderado",IF(AK17&lt;=0.8,"Mayor","Catastrófico"))))),"")</f>
        <v>Leve</v>
      </c>
      <c r="AK17" s="35">
        <f>IFERROR(IF(X17="Impacto",(M17-(+M17*AA17)),IF(X17="Probabilidad",M17,"")),"")</f>
        <v>0.2</v>
      </c>
      <c r="AL17" s="39" t="str">
        <f>+CONCATENATE(AH17, " - ", AJ17)</f>
        <v>Baja - Leve</v>
      </c>
      <c r="AM17" s="40" t="str">
        <f>+VLOOKUP(AL17,Datos!$J$4:$K$28,2,)</f>
        <v>BAJO</v>
      </c>
      <c r="AN17" s="306" t="s">
        <v>90</v>
      </c>
      <c r="AO17" s="177"/>
      <c r="AP17" s="307" t="s">
        <v>91</v>
      </c>
      <c r="AQ17" s="307" t="s">
        <v>92</v>
      </c>
      <c r="AR17" s="301" t="s">
        <v>93</v>
      </c>
      <c r="AS17" s="180"/>
      <c r="AT17" s="181">
        <v>46148</v>
      </c>
      <c r="AU17" s="221" t="s">
        <v>94</v>
      </c>
      <c r="AV17" s="222" t="s">
        <v>95</v>
      </c>
      <c r="AW17" s="223" t="s">
        <v>96</v>
      </c>
      <c r="AX17" s="223" t="s">
        <v>97</v>
      </c>
      <c r="AY17" s="182"/>
      <c r="AZ17" s="220" t="s">
        <v>98</v>
      </c>
      <c r="BA17" s="227" t="s">
        <v>99</v>
      </c>
    </row>
    <row r="18" spans="1:53" ht="392.25" customHeight="1">
      <c r="A18" s="297"/>
      <c r="B18" s="298"/>
      <c r="C18" s="299"/>
      <c r="D18" s="299"/>
      <c r="E18" s="299"/>
      <c r="F18" s="299"/>
      <c r="G18" s="297"/>
      <c r="H18" s="300"/>
      <c r="I18" s="302"/>
      <c r="J18" s="303"/>
      <c r="K18" s="304"/>
      <c r="L18" s="300"/>
      <c r="M18" s="302"/>
      <c r="N18" s="302"/>
      <c r="O18" s="305"/>
      <c r="P18" s="177"/>
      <c r="Q18" s="178">
        <v>2</v>
      </c>
      <c r="R18" s="149" t="s">
        <v>100</v>
      </c>
      <c r="S18" s="149" t="s">
        <v>101</v>
      </c>
      <c r="T18" s="149" t="s">
        <v>102</v>
      </c>
      <c r="U18" s="172" t="s">
        <v>103</v>
      </c>
      <c r="V18" s="356" t="s">
        <v>104</v>
      </c>
      <c r="W18" s="149" t="s">
        <v>105</v>
      </c>
      <c r="X18" s="33" t="str">
        <f t="shared" ref="X18" si="3">IF(OR(Y18="Preventivo",Y18="Detectivo"),"Probabilidad",IF(Y18="Correctivo","Impacto",""))</f>
        <v>Probabilidad</v>
      </c>
      <c r="Y18" s="6" t="s">
        <v>106</v>
      </c>
      <c r="Z18" s="6" t="s">
        <v>85</v>
      </c>
      <c r="AA18" s="34" t="str">
        <f t="shared" si="0"/>
        <v>30%</v>
      </c>
      <c r="AB18" s="8" t="s">
        <v>86</v>
      </c>
      <c r="AC18" s="8" t="s">
        <v>87</v>
      </c>
      <c r="AD18" s="6" t="s">
        <v>107</v>
      </c>
      <c r="AE18" s="8" t="s">
        <v>89</v>
      </c>
      <c r="AF18" s="8" t="str">
        <f>+W18</f>
        <v>Encuesta de satisfacción de la capacitación A-GDH-FT-022
Evaluación de la actividad de Bienestar A-GDH-FT-008
Correo electrónico con la novedad presentada (Si aplica)</v>
      </c>
      <c r="AG18" s="37">
        <f t="shared" ref="AG18" si="4">IFERROR(IF(AND(X17="Probabilidad",X18="Probabilidad"),(AI17-(+AI17*AA18)),IF(X18="Probabilidad",($I$17-(+$I$17*AA18)),IF(X18="Impacto",AI17,""))),"")</f>
        <v>0.252</v>
      </c>
      <c r="AH18" s="36" t="str">
        <f t="shared" si="1"/>
        <v>Baja</v>
      </c>
      <c r="AI18" s="37">
        <f t="shared" ref="AI18" si="5">+AG18</f>
        <v>0.252</v>
      </c>
      <c r="AJ18" s="38" t="str">
        <f t="shared" si="2"/>
        <v>Leve</v>
      </c>
      <c r="AK18" s="35">
        <f t="shared" ref="AK18" si="6">IFERROR(IF(AND(X17="Impacto",X17="Impacto"),(AK17-(+AK17*AA18)),IF(X18="Impacto",($M$17-(+$M$17*AA18)),IF(X18="Probabilidad",AK17,""))),"")</f>
        <v>0.2</v>
      </c>
      <c r="AL18" s="39" t="str">
        <f t="shared" ref="AL18" si="7">+CONCATENATE(AH18, " - ", AJ18)</f>
        <v>Baja - Leve</v>
      </c>
      <c r="AM18" s="40" t="str">
        <f>+VLOOKUP(AL18,Datos!$J$4:$K$28,2,)</f>
        <v>BAJO</v>
      </c>
      <c r="AN18" s="306"/>
      <c r="AO18" s="177"/>
      <c r="AP18" s="307"/>
      <c r="AQ18" s="307"/>
      <c r="AR18" s="301"/>
      <c r="AS18" s="180"/>
      <c r="AT18" s="181">
        <v>46148</v>
      </c>
      <c r="AU18" s="216" t="s">
        <v>108</v>
      </c>
      <c r="AV18" s="206" t="s">
        <v>95</v>
      </c>
      <c r="AW18" s="215" t="s">
        <v>96</v>
      </c>
      <c r="AX18" s="207" t="s">
        <v>97</v>
      </c>
      <c r="AY18" s="182"/>
      <c r="AZ18" s="220" t="s">
        <v>109</v>
      </c>
      <c r="BA18" s="353" t="s">
        <v>110</v>
      </c>
    </row>
    <row r="19" spans="1:53" ht="93.75" customHeight="1">
      <c r="B19" s="154"/>
      <c r="C19" s="155"/>
      <c r="D19" s="155"/>
      <c r="E19" s="155"/>
      <c r="F19" s="155"/>
      <c r="G19" s="154"/>
      <c r="H19" s="154"/>
      <c r="I19" s="156"/>
      <c r="J19" s="157"/>
      <c r="K19" s="158"/>
      <c r="L19" s="154"/>
      <c r="M19" s="156"/>
      <c r="N19" s="156"/>
      <c r="O19" s="159"/>
      <c r="P19" s="2"/>
      <c r="Q19" s="160"/>
      <c r="R19" s="25"/>
      <c r="S19" s="25"/>
      <c r="T19" s="25"/>
      <c r="U19" s="25"/>
      <c r="V19" s="25"/>
      <c r="W19" s="25"/>
      <c r="X19" s="160"/>
      <c r="Y19" s="161"/>
      <c r="Z19" s="161"/>
      <c r="AA19" s="162"/>
      <c r="AB19" s="163"/>
      <c r="AC19" s="164"/>
      <c r="AD19" s="161"/>
      <c r="AE19" s="163"/>
      <c r="AF19" s="163"/>
      <c r="AG19" s="165"/>
      <c r="AH19" s="161"/>
      <c r="AI19" s="166"/>
      <c r="AJ19" s="167"/>
      <c r="AK19" s="165"/>
      <c r="AL19" s="168"/>
      <c r="AM19" s="169"/>
      <c r="AN19" s="170"/>
      <c r="AO19" s="2"/>
      <c r="AP19" s="152"/>
      <c r="AQ19" s="152"/>
      <c r="AR19" s="152"/>
      <c r="AT19" s="123"/>
      <c r="AU19" s="124"/>
      <c r="AV19" s="125"/>
      <c r="AW19" s="126"/>
      <c r="AX19" s="127"/>
      <c r="AY19" s="30"/>
      <c r="AZ19" s="125"/>
      <c r="BA19" s="128"/>
    </row>
    <row r="20" spans="1:53" ht="19.899999999999999">
      <c r="A20" s="260" t="s">
        <v>111</v>
      </c>
      <c r="B20" s="260"/>
      <c r="C20" s="260"/>
      <c r="D20" s="260"/>
      <c r="E20" s="260"/>
      <c r="F20" s="260"/>
      <c r="G20" s="260"/>
      <c r="H20" s="260"/>
      <c r="P20" s="2"/>
      <c r="BA20" s="117" t="s">
        <v>112</v>
      </c>
    </row>
    <row r="21" spans="1:53">
      <c r="P21" s="2"/>
    </row>
    <row r="22" spans="1:53">
      <c r="P22" s="2"/>
    </row>
    <row r="23" spans="1:53">
      <c r="P23" s="2"/>
    </row>
    <row r="24" spans="1:53">
      <c r="P24" s="2"/>
    </row>
    <row r="25" spans="1:53">
      <c r="P25" s="2"/>
    </row>
    <row r="26" spans="1:53">
      <c r="P26" s="2"/>
    </row>
    <row r="27" spans="1:53">
      <c r="P27" s="2"/>
    </row>
    <row r="28" spans="1:53">
      <c r="P28" s="2"/>
    </row>
  </sheetData>
  <mergeCells count="47">
    <mergeCell ref="A20:H20"/>
    <mergeCell ref="O17:O18"/>
    <mergeCell ref="AN17:AN18"/>
    <mergeCell ref="AP17:AP18"/>
    <mergeCell ref="AQ17:AQ18"/>
    <mergeCell ref="AR17:AR18"/>
    <mergeCell ref="I17:I18"/>
    <mergeCell ref="J17:J18"/>
    <mergeCell ref="K17:K18"/>
    <mergeCell ref="L17:L18"/>
    <mergeCell ref="M17:M18"/>
    <mergeCell ref="N17:N18"/>
    <mergeCell ref="AB16:AC16"/>
    <mergeCell ref="AE16:AF16"/>
    <mergeCell ref="A17:A18"/>
    <mergeCell ref="B17:B18"/>
    <mergeCell ref="C17:C18"/>
    <mergeCell ref="D17:D18"/>
    <mergeCell ref="E17:E18"/>
    <mergeCell ref="F17:F18"/>
    <mergeCell ref="G17:G18"/>
    <mergeCell ref="H17:H18"/>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19">
    <cfRule type="cellIs" dxfId="72" priority="20" operator="equal">
      <formula>"Muy Alta"</formula>
    </cfRule>
    <cfRule type="cellIs" dxfId="71" priority="21" operator="equal">
      <formula>"Alta"</formula>
    </cfRule>
    <cfRule type="cellIs" dxfId="70" priority="22" operator="equal">
      <formula>"Media"</formula>
    </cfRule>
    <cfRule type="cellIs" dxfId="69" priority="23" operator="equal">
      <formula>"Muy Baja"</formula>
    </cfRule>
    <cfRule type="cellIs" dxfId="68" priority="24" operator="equal">
      <formula>"Baja"</formula>
    </cfRule>
  </conditionalFormatting>
  <conditionalFormatting sqref="L17:L19">
    <cfRule type="cellIs" dxfId="67" priority="15" operator="equal">
      <formula>"Leve"</formula>
    </cfRule>
    <cfRule type="cellIs" dxfId="66" priority="16" operator="equal">
      <formula>"Catastrófico"</formula>
    </cfRule>
    <cfRule type="cellIs" dxfId="65" priority="17" operator="equal">
      <formula>"Mayor"</formula>
    </cfRule>
    <cfRule type="cellIs" dxfId="64" priority="18" operator="equal">
      <formula>"Moderado"</formula>
    </cfRule>
    <cfRule type="cellIs" dxfId="63" priority="19" operator="equal">
      <formula>"Menor"</formula>
    </cfRule>
  </conditionalFormatting>
  <conditionalFormatting sqref="O17:O19 AM17:AM19">
    <cfRule type="cellIs" dxfId="62" priority="11" operator="equal">
      <formula>"EXTREMO"</formula>
    </cfRule>
    <cfRule type="cellIs" dxfId="61" priority="12" operator="equal">
      <formula>"ALTO"</formula>
    </cfRule>
    <cfRule type="cellIs" dxfId="60" priority="13" operator="equal">
      <formula>"BAJO"</formula>
    </cfRule>
    <cfRule type="cellIs" dxfId="59" priority="14" operator="equal">
      <formula>"MODERADO"</formula>
    </cfRule>
  </conditionalFormatting>
  <conditionalFormatting sqref="AH17:AH19">
    <cfRule type="cellIs" dxfId="58" priority="6" operator="equal">
      <formula>"Muy Baja"</formula>
    </cfRule>
    <cfRule type="cellIs" dxfId="57" priority="7" operator="equal">
      <formula>"Baja"</formula>
    </cfRule>
    <cfRule type="cellIs" dxfId="56" priority="8" operator="equal">
      <formula>"Media"</formula>
    </cfRule>
    <cfRule type="cellIs" dxfId="55" priority="9" operator="equal">
      <formula>"Muy Alta"</formula>
    </cfRule>
    <cfRule type="cellIs" dxfId="54" priority="10" operator="equal">
      <formula>"Alta"</formula>
    </cfRule>
  </conditionalFormatting>
  <conditionalFormatting sqref="AJ17:AJ19">
    <cfRule type="cellIs" dxfId="53" priority="1" operator="equal">
      <formula>"Catastrófico"</formula>
    </cfRule>
    <cfRule type="cellIs" dxfId="52" priority="2" operator="equal">
      <formula>"Mayor"</formula>
    </cfRule>
    <cfRule type="cellIs" dxfId="51" priority="3" operator="equal">
      <formula>"Moderado"</formula>
    </cfRule>
    <cfRule type="cellIs" dxfId="50" priority="4" operator="equal">
      <formula>"Menor"</formula>
    </cfRule>
    <cfRule type="cellIs" dxfId="49" priority="5" operator="equal">
      <formula>"Leve"</formula>
    </cfRule>
  </conditionalFormatting>
  <hyperlinks>
    <hyperlink ref="A14:O15" location="Instructivo!A1" display="IDENTIFICACIÓN DEL RIESGO" xr:uid="{C8EAC4D1-150B-40FC-A876-9191CE43B90E}"/>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742106D4-949D-4ECD-922F-C71F420EB7C6}">
          <x14:formula1>
            <xm:f>Datos!$P$38:$P$39</xm:f>
          </x14:formula1>
          <xm:sqref>AE17:AE19</xm:sqref>
        </x14:dataValidation>
        <x14:dataValidation type="list" allowBlank="1" showInputMessage="1" showErrorMessage="1" xr:uid="{8BD88131-9D28-404D-A773-199C8E5D2A46}">
          <x14:formula1>
            <xm:f>Datos!$P$34:$P$35</xm:f>
          </x14:formula1>
          <xm:sqref>AD17:AD19</xm:sqref>
        </x14:dataValidation>
        <x14:dataValidation type="list" allowBlank="1" showInputMessage="1" showErrorMessage="1" xr:uid="{928F11A1-9330-491F-BC96-D9E15F144469}">
          <x14:formula1>
            <xm:f>Datos!$P$30:$P$31</xm:f>
          </x14:formula1>
          <xm:sqref>AB17:AB19</xm:sqref>
        </x14:dataValidation>
        <x14:dataValidation type="list" allowBlank="1" showInputMessage="1" showErrorMessage="1" xr:uid="{18A8A0B1-F6B9-4BE7-A11A-6F20D242523D}">
          <x14:formula1>
            <xm:f>Instructivo!$E$3:$E$9</xm:f>
          </x14:formula1>
          <xm:sqref>F17:F19</xm:sqref>
        </x14:dataValidation>
        <x14:dataValidation type="list" allowBlank="1" showInputMessage="1" showErrorMessage="1" xr:uid="{4F5C85A8-1ED9-46F7-A514-EE8646FA64C8}">
          <x14:formula1>
            <xm:f>Datos!$P$25:$P$26</xm:f>
          </x14:formula1>
          <xm:sqref>Z17:Z19</xm:sqref>
        </x14:dataValidation>
        <x14:dataValidation type="list" allowBlank="1" showInputMessage="1" showErrorMessage="1" xr:uid="{16C73F98-33C1-4D14-8599-6C00036CE238}">
          <x14:formula1>
            <xm:f>Datos!$P$19:$P$22</xm:f>
          </x14:formula1>
          <xm:sqref>Y17:Y19</xm:sqref>
        </x14:dataValidation>
        <x14:dataValidation type="list" allowBlank="1" showInputMessage="1" showErrorMessage="1" xr:uid="{019210B2-AF3F-434C-9E1B-13B8E84FA7A1}">
          <x14:formula1>
            <xm:f>Datos!$O$3:$O$15</xm:f>
          </x14:formula1>
          <xm:sqref>J19</xm:sqref>
        </x14:dataValidation>
        <x14:dataValidation type="list" allowBlank="1" showInputMessage="1" showErrorMessage="1" xr:uid="{CD68327C-4057-4B3F-B36A-1AB27E03E74F}">
          <x14:formula1>
            <xm:f>Datos!$A$4:$A$6</xm:f>
          </x14:formula1>
          <xm:sqref>B19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7"/>
  <sheetViews>
    <sheetView showGridLines="0" zoomScale="70" zoomScaleNormal="70" workbookViewId="0">
      <selection activeCell="BE17" sqref="BE17"/>
    </sheetView>
  </sheetViews>
  <sheetFormatPr defaultColWidth="11.42578125" defaultRowHeight="15.4"/>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33"/>
      <c r="B1" s="234"/>
      <c r="C1" s="254" t="s">
        <v>8</v>
      </c>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6"/>
      <c r="AX1" s="233" t="s">
        <v>9</v>
      </c>
      <c r="AY1" s="234"/>
      <c r="AZ1" s="229" t="s">
        <v>10</v>
      </c>
      <c r="BA1" s="230"/>
    </row>
    <row r="2" spans="1:53" ht="15.75" customHeight="1" thickBot="1">
      <c r="A2" s="252"/>
      <c r="B2" s="253"/>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3"/>
      <c r="AX2" s="235"/>
      <c r="AY2" s="236"/>
      <c r="AZ2" s="231"/>
      <c r="BA2" s="232"/>
    </row>
    <row r="3" spans="1:53" ht="15.75" customHeight="1">
      <c r="A3" s="252"/>
      <c r="B3" s="253"/>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3"/>
      <c r="AX3" s="233" t="s">
        <v>11</v>
      </c>
      <c r="AY3" s="234"/>
      <c r="AZ3" s="237" t="s">
        <v>12</v>
      </c>
      <c r="BA3" s="238"/>
    </row>
    <row r="4" spans="1:53" ht="16.5" customHeight="1" thickBot="1">
      <c r="A4" s="252"/>
      <c r="B4" s="253"/>
      <c r="C4" s="244"/>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6"/>
      <c r="AX4" s="235"/>
      <c r="AY4" s="236"/>
      <c r="AZ4" s="239"/>
      <c r="BA4" s="240"/>
    </row>
    <row r="5" spans="1:53" ht="20.45" customHeight="1">
      <c r="A5" s="252"/>
      <c r="B5" s="253"/>
      <c r="C5" s="241" t="s">
        <v>13</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3"/>
      <c r="AX5" s="233" t="s">
        <v>14</v>
      </c>
      <c r="AY5" s="234"/>
      <c r="AZ5" s="233" t="s">
        <v>113</v>
      </c>
      <c r="BA5" s="234"/>
    </row>
    <row r="6" spans="1:53" ht="15" customHeight="1" thickBot="1">
      <c r="A6" s="252"/>
      <c r="B6" s="253"/>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3"/>
      <c r="AX6" s="235"/>
      <c r="AY6" s="236"/>
      <c r="AZ6" s="235"/>
      <c r="BA6" s="236"/>
    </row>
    <row r="7" spans="1:53" ht="15.75" customHeight="1">
      <c r="A7" s="252"/>
      <c r="B7" s="253"/>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3"/>
      <c r="AX7" s="233" t="s">
        <v>16</v>
      </c>
      <c r="AY7" s="234"/>
      <c r="AZ7" s="247">
        <v>45828</v>
      </c>
      <c r="BA7" s="230"/>
    </row>
    <row r="8" spans="1:53" ht="16.5" customHeight="1" thickBot="1">
      <c r="A8" s="235"/>
      <c r="B8" s="236"/>
      <c r="C8" s="244"/>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6"/>
      <c r="AX8" s="235"/>
      <c r="AY8" s="236"/>
      <c r="AZ8" s="231"/>
      <c r="BA8" s="232"/>
    </row>
    <row r="10" spans="1:53" ht="54" customHeight="1">
      <c r="A10" s="248" t="s">
        <v>17</v>
      </c>
      <c r="B10" s="248"/>
      <c r="C10" s="248"/>
      <c r="D10" s="257" t="s">
        <v>18</v>
      </c>
      <c r="E10" s="354"/>
      <c r="F10" s="354"/>
      <c r="G10" s="354"/>
      <c r="H10" s="354"/>
      <c r="I10" s="354"/>
      <c r="J10" s="354"/>
      <c r="K10" s="354"/>
      <c r="L10" s="354"/>
      <c r="M10" s="355"/>
      <c r="N10" s="24"/>
      <c r="AN10" s="1"/>
      <c r="AO10" s="1"/>
      <c r="AP10" s="1"/>
    </row>
    <row r="11" spans="1:53" s="3" customFormat="1" ht="75" customHeight="1">
      <c r="A11" s="248" t="s">
        <v>19</v>
      </c>
      <c r="B11" s="248"/>
      <c r="C11" s="248"/>
      <c r="D11" s="249" t="s">
        <v>20</v>
      </c>
      <c r="E11" s="354"/>
      <c r="F11" s="354"/>
      <c r="G11" s="354"/>
      <c r="H11" s="354"/>
      <c r="I11" s="354"/>
      <c r="J11" s="354"/>
      <c r="K11" s="354"/>
      <c r="L11" s="354"/>
      <c r="M11" s="355"/>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48" t="s">
        <v>21</v>
      </c>
      <c r="B12" s="248"/>
      <c r="C12" s="248"/>
      <c r="D12" s="249" t="s">
        <v>22</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68" t="s">
        <v>23</v>
      </c>
      <c r="B14" s="269"/>
      <c r="C14" s="269"/>
      <c r="D14" s="269"/>
      <c r="E14" s="269"/>
      <c r="F14" s="269"/>
      <c r="G14" s="269"/>
      <c r="H14" s="269"/>
      <c r="I14" s="269"/>
      <c r="J14" s="269"/>
      <c r="K14" s="269"/>
      <c r="L14" s="269"/>
      <c r="M14" s="269"/>
      <c r="N14" s="270"/>
      <c r="O14" s="271"/>
      <c r="P14" s="2"/>
      <c r="Q14" s="275" t="s">
        <v>24</v>
      </c>
      <c r="R14" s="276"/>
      <c r="S14" s="276"/>
      <c r="T14" s="276"/>
      <c r="U14" s="276"/>
      <c r="V14" s="276"/>
      <c r="W14" s="276"/>
      <c r="X14" s="276"/>
      <c r="Y14" s="277"/>
      <c r="Z14" s="277"/>
      <c r="AA14" s="277"/>
      <c r="AB14" s="277"/>
      <c r="AC14" s="277"/>
      <c r="AD14" s="277"/>
      <c r="AE14" s="277"/>
      <c r="AF14" s="276"/>
      <c r="AG14" s="276"/>
      <c r="AH14" s="276"/>
      <c r="AI14" s="276"/>
      <c r="AJ14" s="276"/>
      <c r="AK14" s="276"/>
      <c r="AL14" s="276"/>
      <c r="AM14" s="276"/>
      <c r="AN14" s="278"/>
      <c r="AO14" s="2"/>
      <c r="AP14" s="279" t="s">
        <v>25</v>
      </c>
      <c r="AQ14" s="280"/>
      <c r="AR14" s="281"/>
      <c r="AT14" s="285" t="s">
        <v>26</v>
      </c>
      <c r="AU14" s="286"/>
      <c r="AV14" s="286"/>
      <c r="AW14" s="286"/>
      <c r="AX14" s="287"/>
      <c r="AY14" s="30"/>
      <c r="AZ14" s="279" t="s">
        <v>27</v>
      </c>
      <c r="BA14" s="281"/>
    </row>
    <row r="15" spans="1:53">
      <c r="A15" s="272"/>
      <c r="B15" s="263"/>
      <c r="C15" s="263"/>
      <c r="D15" s="263"/>
      <c r="E15" s="263"/>
      <c r="F15" s="263"/>
      <c r="G15" s="263"/>
      <c r="H15" s="263"/>
      <c r="I15" s="263"/>
      <c r="J15" s="263"/>
      <c r="K15" s="263"/>
      <c r="L15" s="263"/>
      <c r="M15" s="263"/>
      <c r="N15" s="273"/>
      <c r="O15" s="274"/>
      <c r="P15" s="2"/>
      <c r="Q15" s="26"/>
      <c r="R15" s="27"/>
      <c r="S15" s="27"/>
      <c r="T15" s="27"/>
      <c r="U15" s="27"/>
      <c r="V15" s="27"/>
      <c r="W15" s="27"/>
      <c r="X15" s="27"/>
      <c r="Y15" s="290" t="s">
        <v>28</v>
      </c>
      <c r="Z15" s="291"/>
      <c r="AA15" s="292"/>
      <c r="AB15" s="290" t="s">
        <v>29</v>
      </c>
      <c r="AC15" s="291"/>
      <c r="AD15" s="291"/>
      <c r="AE15" s="291"/>
      <c r="AF15" s="292"/>
      <c r="AG15" s="293"/>
      <c r="AH15" s="293"/>
      <c r="AI15" s="293"/>
      <c r="AJ15" s="293"/>
      <c r="AK15" s="293"/>
      <c r="AL15" s="293"/>
      <c r="AM15" s="293"/>
      <c r="AN15" s="294"/>
      <c r="AO15" s="2"/>
      <c r="AP15" s="282"/>
      <c r="AQ15" s="283"/>
      <c r="AR15" s="284"/>
      <c r="AT15" s="288"/>
      <c r="AU15" s="283"/>
      <c r="AV15" s="283"/>
      <c r="AW15" s="283"/>
      <c r="AX15" s="289"/>
      <c r="AY15" s="30"/>
      <c r="AZ15" s="282"/>
      <c r="BA15" s="284"/>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73" t="s">
        <v>45</v>
      </c>
      <c r="S16" s="173" t="s">
        <v>46</v>
      </c>
      <c r="T16" s="173" t="s">
        <v>47</v>
      </c>
      <c r="U16" s="173" t="s">
        <v>48</v>
      </c>
      <c r="V16" s="173" t="s">
        <v>49</v>
      </c>
      <c r="W16" s="173" t="s">
        <v>50</v>
      </c>
      <c r="X16" s="28" t="s">
        <v>51</v>
      </c>
      <c r="Y16" s="122" t="s">
        <v>52</v>
      </c>
      <c r="Z16" s="122" t="s">
        <v>53</v>
      </c>
      <c r="AA16" s="16" t="s">
        <v>54</v>
      </c>
      <c r="AB16" s="295" t="s">
        <v>55</v>
      </c>
      <c r="AC16" s="296"/>
      <c r="AD16" s="16" t="s">
        <v>56</v>
      </c>
      <c r="AE16" s="295" t="s">
        <v>57</v>
      </c>
      <c r="AF16" s="296"/>
      <c r="AG16" s="17" t="s">
        <v>58</v>
      </c>
      <c r="AH16" s="17" t="s">
        <v>59</v>
      </c>
      <c r="AI16" s="17" t="s">
        <v>38</v>
      </c>
      <c r="AJ16" s="17" t="s">
        <v>60</v>
      </c>
      <c r="AK16" s="17" t="s">
        <v>38</v>
      </c>
      <c r="AL16" s="17" t="s">
        <v>42</v>
      </c>
      <c r="AM16" s="17" t="s">
        <v>61</v>
      </c>
      <c r="AN16" s="13" t="s">
        <v>62</v>
      </c>
      <c r="AO16" s="2"/>
      <c r="AP16" s="18" t="s">
        <v>63</v>
      </c>
      <c r="AQ16" s="15" t="s">
        <v>64</v>
      </c>
      <c r="AR16" s="29" t="s">
        <v>65</v>
      </c>
      <c r="AT16" s="118" t="s">
        <v>66</v>
      </c>
      <c r="AU16" s="120" t="s">
        <v>67</v>
      </c>
      <c r="AV16" s="120" t="s">
        <v>68</v>
      </c>
      <c r="AW16" s="120" t="s">
        <v>69</v>
      </c>
      <c r="AX16" s="119" t="s">
        <v>70</v>
      </c>
      <c r="AY16" s="31"/>
      <c r="AZ16" s="121" t="s">
        <v>71</v>
      </c>
      <c r="BA16" s="174" t="s">
        <v>72</v>
      </c>
    </row>
    <row r="17" spans="1:53" ht="353.25" customHeight="1">
      <c r="A17" s="150">
        <v>2</v>
      </c>
      <c r="B17" s="178" t="s">
        <v>114</v>
      </c>
      <c r="C17" s="203" t="s">
        <v>115</v>
      </c>
      <c r="D17" s="203" t="s">
        <v>116</v>
      </c>
      <c r="E17" s="183" t="s">
        <v>117</v>
      </c>
      <c r="F17" s="175"/>
      <c r="G17" s="150">
        <v>365</v>
      </c>
      <c r="H17" s="184" t="str">
        <f>IF(G17&lt;=0,"",IF(G17&lt;=2,"Muy Baja",IF(G17&lt;=24,"Baja",IF(G17&lt;=500,"Media",IF(G17&lt;=5000,"Alta","Muy Alta")))))</f>
        <v>Media</v>
      </c>
      <c r="I17" s="185">
        <f>IF(H17="","",IF(H17="Muy Baja",0.2,IF(H17="Baja",0.4,IF(H17="Media",0.6,IF(H17="Alta",0.8,IF(H17="Muy Alta",1,))))))</f>
        <v>0.6</v>
      </c>
      <c r="J17" s="186" t="s">
        <v>118</v>
      </c>
      <c r="K17" s="187" t="str">
        <f>+J17</f>
        <v>Afectación Menor o igual a 700 SMLMV</v>
      </c>
      <c r="L17" s="184" t="str">
        <f>+VLOOKUP(K17,Datos!$O$4:$P$15,2,FALSE)</f>
        <v>Leve</v>
      </c>
      <c r="M17" s="185">
        <f>IF(L17="","",IF(L17="Leve",0.2,IF(L17="Menor",0.4,IF(L17="Moderado",0.6,IF(L17="Mayor",0.8,IF(L17="Catastrófico",1,))))))</f>
        <v>0.2</v>
      </c>
      <c r="N17" s="185" t="str">
        <f>+CONCATENATE(H17, " - ", L17)</f>
        <v>Media - Leve</v>
      </c>
      <c r="O17" s="176" t="str">
        <f>+VLOOKUP(N17,Datos!J4:K28,2,)</f>
        <v>MODERADO</v>
      </c>
      <c r="P17" s="177"/>
      <c r="Q17" s="178">
        <v>1</v>
      </c>
      <c r="R17" s="149" t="s">
        <v>119</v>
      </c>
      <c r="S17" s="225" t="s">
        <v>120</v>
      </c>
      <c r="T17" s="149" t="s">
        <v>121</v>
      </c>
      <c r="U17" s="149" t="s">
        <v>122</v>
      </c>
      <c r="V17" s="149" t="s">
        <v>123</v>
      </c>
      <c r="W17" s="149" t="s">
        <v>124</v>
      </c>
      <c r="X17" s="33" t="str">
        <f>IF(OR(Y17="Preventivo",Y17="Detectivo"),"Probabilidad",IF(Y17="Correctivo","Impacto",""))</f>
        <v>Probabilidad</v>
      </c>
      <c r="Y17" s="6" t="s">
        <v>84</v>
      </c>
      <c r="Z17" s="6" t="s">
        <v>85</v>
      </c>
      <c r="AA17" s="34" t="str">
        <f t="shared" ref="AA17" si="0">IF(AND(Y17="Preventivo",Z17="Automático"),"50%",IF(AND(Y17="Preventivo",Z17="Manual"),"40%",IF(AND(Y17="Detectivo",Z17="Automático"),"40%",IF(AND(Y17="Detectivo",Z17="Manual"),"30%",IF(AND(Y17="Correctivo",Z17="Automático"),"35%",IF(AND(Y17="Correctivo",Z17="Manual"),"25%",""))))))</f>
        <v>40%</v>
      </c>
      <c r="AB17" s="8" t="s">
        <v>86</v>
      </c>
      <c r="AC17" s="8" t="s">
        <v>125</v>
      </c>
      <c r="AD17" s="6" t="s">
        <v>107</v>
      </c>
      <c r="AE17" s="8" t="s">
        <v>89</v>
      </c>
      <c r="AF17" s="8" t="str">
        <f>+W17</f>
        <v>*Verificación de requisitos para la posesión en planta A-GDH-FT-054
* Certificación ARL
*Correo electrónico de notificación (cuando aplique).</v>
      </c>
      <c r="AG17" s="35">
        <f>IFERROR(IF(X17="Probabilidad",(I17-(+I17*AA17)),IF(X17="Impacto",I17,"")),"")</f>
        <v>0.36</v>
      </c>
      <c r="AH17" s="36" t="str">
        <f t="shared" ref="AH17" si="1">IFERROR(IF(AG17="","",IF(AG17&lt;=0.2,"Muy Baja",IF(AG17&lt;=0.4,"Baja",IF(AG17&lt;=0.6,"Media",IF(AG17&lt;=0.8,"Alta","Muy Alta"))))),"")</f>
        <v>Baja</v>
      </c>
      <c r="AI17" s="37">
        <f>I17-(AA17*I17)</f>
        <v>0.36</v>
      </c>
      <c r="AJ17" s="38" t="str">
        <f t="shared" ref="AJ17" si="2">IFERROR(IF(AK17="","",IF(AK17&lt;=0.2,"Leve",IF(AK17&lt;=0.4,"Menor",IF(AK17&lt;=0.6,"Moderado",IF(AK17&lt;=0.8,"Mayor","Catastrófico"))))),"")</f>
        <v>Leve</v>
      </c>
      <c r="AK17" s="35">
        <f>IFERROR(IF(X17="Impacto",(M17-(+M17*AA17)),IF(X17="Probabilidad",M17,"")),"")</f>
        <v>0.2</v>
      </c>
      <c r="AL17" s="39" t="str">
        <f>+CONCATENATE(AH17, " - ", AJ17)</f>
        <v>Baja - Leve</v>
      </c>
      <c r="AM17" s="40" t="str">
        <f>+VLOOKUP(AL17,Datos!$J$4:$K$28,2,)</f>
        <v>BAJO</v>
      </c>
      <c r="AN17" s="179" t="s">
        <v>90</v>
      </c>
      <c r="AO17" s="177"/>
      <c r="AP17" s="153" t="s">
        <v>126</v>
      </c>
      <c r="AQ17" s="153" t="s">
        <v>127</v>
      </c>
      <c r="AR17" s="188">
        <v>46265</v>
      </c>
      <c r="AS17" s="180"/>
      <c r="AT17" s="181">
        <v>46148</v>
      </c>
      <c r="AU17" s="215" t="s">
        <v>128</v>
      </c>
      <c r="AV17" s="215" t="s">
        <v>129</v>
      </c>
      <c r="AW17" s="215" t="s">
        <v>96</v>
      </c>
      <c r="AX17" s="217" t="s">
        <v>130</v>
      </c>
      <c r="AY17" s="182"/>
      <c r="AZ17" s="224" t="s">
        <v>131</v>
      </c>
      <c r="BA17" s="228" t="s">
        <v>132</v>
      </c>
    </row>
    <row r="18" spans="1:53" ht="93.75" customHeight="1">
      <c r="B18" s="129"/>
      <c r="C18" s="130"/>
      <c r="D18" s="130"/>
      <c r="E18" s="130"/>
      <c r="F18" s="130"/>
      <c r="G18" s="129"/>
      <c r="H18" s="129"/>
      <c r="I18" s="131"/>
      <c r="J18" s="132"/>
      <c r="K18" s="133"/>
      <c r="L18" s="129"/>
      <c r="M18" s="131"/>
      <c r="N18" s="131"/>
      <c r="O18" s="134"/>
      <c r="P18" s="135"/>
      <c r="Q18" s="136"/>
      <c r="R18" s="137"/>
      <c r="S18" s="137"/>
      <c r="T18" s="137"/>
      <c r="U18" s="137"/>
      <c r="V18" s="137"/>
      <c r="W18" s="137"/>
      <c r="X18" s="136"/>
      <c r="Y18" s="138"/>
      <c r="Z18" s="138"/>
      <c r="AA18" s="139"/>
      <c r="AB18" s="140"/>
      <c r="AC18" s="141"/>
      <c r="AD18" s="138"/>
      <c r="AE18" s="140"/>
      <c r="AF18" s="140"/>
      <c r="AG18" s="142"/>
      <c r="AH18" s="138"/>
      <c r="AI18" s="143"/>
      <c r="AJ18" s="144"/>
      <c r="AK18" s="142"/>
      <c r="AL18" s="145"/>
      <c r="AM18" s="146"/>
      <c r="AN18" s="147"/>
      <c r="AO18" s="135"/>
      <c r="AP18" s="148"/>
      <c r="AQ18" s="152"/>
      <c r="AR18" s="152"/>
      <c r="AT18" s="123"/>
      <c r="AV18" s="125"/>
      <c r="AW18" s="126"/>
      <c r="AX18" s="127"/>
      <c r="AY18" s="30"/>
      <c r="AZ18" s="125"/>
      <c r="BA18" s="128"/>
    </row>
    <row r="19" spans="1:53" ht="19.899999999999999">
      <c r="A19" s="260" t="s">
        <v>111</v>
      </c>
      <c r="B19" s="260"/>
      <c r="C19" s="260"/>
      <c r="D19" s="260"/>
      <c r="E19" s="260"/>
      <c r="F19" s="260"/>
      <c r="G19" s="260"/>
      <c r="H19" s="260"/>
      <c r="P19" s="2"/>
      <c r="AU19" s="209" t="s">
        <v>133</v>
      </c>
      <c r="BA19" s="117" t="s">
        <v>112</v>
      </c>
    </row>
    <row r="20" spans="1:53">
      <c r="P20" s="2"/>
    </row>
    <row r="21" spans="1:53">
      <c r="P21" s="2"/>
    </row>
    <row r="22" spans="1:53">
      <c r="P22" s="2"/>
    </row>
    <row r="23" spans="1:53">
      <c r="P23" s="2"/>
    </row>
    <row r="24" spans="1:53">
      <c r="P24" s="2"/>
    </row>
    <row r="25" spans="1:53">
      <c r="P25" s="2"/>
    </row>
    <row r="26" spans="1:53">
      <c r="P26" s="2"/>
    </row>
    <row r="27" spans="1:53">
      <c r="P27" s="2"/>
    </row>
  </sheetData>
  <mergeCells count="28">
    <mergeCell ref="A19:H19"/>
    <mergeCell ref="A14:O15"/>
    <mergeCell ref="Q14:AN14"/>
    <mergeCell ref="AP14:AR15"/>
    <mergeCell ref="AT14:AX15"/>
    <mergeCell ref="AB16:AC16"/>
    <mergeCell ref="AE16:AF16"/>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8">
    <cfRule type="cellIs" dxfId="48" priority="25" operator="equal">
      <formula>"Muy Alta"</formula>
    </cfRule>
    <cfRule type="cellIs" dxfId="47" priority="26" operator="equal">
      <formula>"Alta"</formula>
    </cfRule>
    <cfRule type="cellIs" dxfId="46" priority="27" operator="equal">
      <formula>"Media"</formula>
    </cfRule>
    <cfRule type="cellIs" dxfId="45" priority="28" operator="equal">
      <formula>"Muy Baja"</formula>
    </cfRule>
    <cfRule type="cellIs" dxfId="44" priority="29" operator="equal">
      <formula>"Baja"</formula>
    </cfRule>
  </conditionalFormatting>
  <conditionalFormatting sqref="L17:L18">
    <cfRule type="cellIs" dxfId="43" priority="20" operator="equal">
      <formula>"Leve"</formula>
    </cfRule>
    <cfRule type="cellIs" dxfId="42" priority="21" operator="equal">
      <formula>"Catastrófico"</formula>
    </cfRule>
    <cfRule type="cellIs" dxfId="41" priority="22" operator="equal">
      <formula>"Mayor"</formula>
    </cfRule>
    <cfRule type="cellIs" dxfId="40" priority="23" operator="equal">
      <formula>"Moderado"</formula>
    </cfRule>
    <cfRule type="cellIs" dxfId="39" priority="24" operator="equal">
      <formula>"Menor"</formula>
    </cfRule>
  </conditionalFormatting>
  <conditionalFormatting sqref="O17:O18 AM17:AM18">
    <cfRule type="cellIs" dxfId="38" priority="16" operator="equal">
      <formula>"EXTREMO"</formula>
    </cfRule>
    <cfRule type="cellIs" dxfId="37" priority="17" operator="equal">
      <formula>"ALTO"</formula>
    </cfRule>
    <cfRule type="cellIs" dxfId="36" priority="18" operator="equal">
      <formula>"BAJO"</formula>
    </cfRule>
    <cfRule type="cellIs" dxfId="35" priority="19" operator="equal">
      <formula>"MODERADO"</formula>
    </cfRule>
  </conditionalFormatting>
  <conditionalFormatting sqref="AH17:AH18">
    <cfRule type="cellIs" dxfId="34" priority="10" operator="equal">
      <formula>"Muy Baja"</formula>
    </cfRule>
    <cfRule type="cellIs" dxfId="33" priority="11" operator="equal">
      <formula>"Baja"</formula>
    </cfRule>
    <cfRule type="cellIs" dxfId="32" priority="12" operator="equal">
      <formula>"Media"</formula>
    </cfRule>
    <cfRule type="cellIs" dxfId="31" priority="13" operator="equal">
      <formula>"Muy Alta"</formula>
    </cfRule>
    <cfRule type="cellIs" dxfId="30" priority="14" operator="equal">
      <formula>"Alta"</formula>
    </cfRule>
  </conditionalFormatting>
  <conditionalFormatting sqref="AJ17:AJ18">
    <cfRule type="cellIs" dxfId="29" priority="5" operator="equal">
      <formula>"Catastrófico"</formula>
    </cfRule>
    <cfRule type="cellIs" dxfId="28" priority="6" operator="equal">
      <formula>"Mayor"</formula>
    </cfRule>
    <cfRule type="cellIs" dxfId="27" priority="7" operator="equal">
      <formula>"Moderado"</formula>
    </cfRule>
    <cfRule type="cellIs" dxfId="26" priority="8" operator="equal">
      <formula>"Menor"</formula>
    </cfRule>
    <cfRule type="cellIs" dxfId="25"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ignoredErrors>
    <ignoredError sqref="AZ3" numberStoredAsText="1"/>
  </ignoredError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B18</xm:sqref>
        </x14:dataValidation>
        <x14:dataValidation type="list" allowBlank="1" showInputMessage="1" showErrorMessage="1" xr:uid="{1C271E21-0C13-4CE0-AC1D-704F065762CC}">
          <x14:formula1>
            <xm:f>Datos!$O$3:$O$15</xm:f>
          </x14:formula1>
          <xm:sqref>J17:J18</xm:sqref>
        </x14:dataValidation>
        <x14:dataValidation type="list" allowBlank="1" showInputMessage="1" showErrorMessage="1" xr:uid="{7E385074-FCC3-447C-BE62-7DA39EEF346C}">
          <x14:formula1>
            <xm:f>Datos!$P$19:$P$22</xm:f>
          </x14:formula1>
          <xm:sqref>Y17:Y18</xm:sqref>
        </x14:dataValidation>
        <x14:dataValidation type="list" allowBlank="1" showInputMessage="1" showErrorMessage="1" xr:uid="{074425DC-9982-447D-9AA6-38EBEDBFCE06}">
          <x14:formula1>
            <xm:f>Datos!$P$25:$P$26</xm:f>
          </x14:formula1>
          <xm:sqref>Z17:Z18</xm:sqref>
        </x14:dataValidation>
        <x14:dataValidation type="list" allowBlank="1" showInputMessage="1" showErrorMessage="1" xr:uid="{66899A4A-FC03-4C3E-A647-B968F65F688D}">
          <x14:formula1>
            <xm:f>Instructivo!$E$3:$E$9</xm:f>
          </x14:formula1>
          <xm:sqref>F17:F18</xm:sqref>
        </x14:dataValidation>
        <x14:dataValidation type="list" allowBlank="1" showInputMessage="1" showErrorMessage="1" xr:uid="{26AFA87D-2A38-4D49-A571-297B293C4938}">
          <x14:formula1>
            <xm:f>Datos!$P$30:$P$31</xm:f>
          </x14:formula1>
          <xm:sqref>AB17:AB18</xm:sqref>
        </x14:dataValidation>
        <x14:dataValidation type="list" allowBlank="1" showInputMessage="1" showErrorMessage="1" xr:uid="{35465EF9-18AF-4B33-A351-185EF858A09B}">
          <x14:formula1>
            <xm:f>Datos!$P$34:$P$35</xm:f>
          </x14:formula1>
          <xm:sqref>AD17:AD18</xm:sqref>
        </x14:dataValidation>
        <x14:dataValidation type="list" allowBlank="1" showInputMessage="1" showErrorMessage="1" xr:uid="{F7F6D111-7948-42CB-AF23-60A2E37E0021}">
          <x14:formula1>
            <xm:f>Datos!$P$38:$P$39</xm:f>
          </x14:formula1>
          <xm:sqref>AE17:AE18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D6B0A-5D49-4243-9804-6E0E526E08E9}">
  <sheetPr>
    <tabColor rgb="FFFFC000"/>
    <pageSetUpPr fitToPage="1"/>
  </sheetPr>
  <dimension ref="A1:BA27"/>
  <sheetViews>
    <sheetView showGridLines="0" zoomScale="70" zoomScaleNormal="70" workbookViewId="0">
      <selection activeCell="AZ17" sqref="AZ17"/>
    </sheetView>
  </sheetViews>
  <sheetFormatPr defaultColWidth="11.42578125" defaultRowHeight="15.4"/>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33"/>
      <c r="B1" s="234"/>
      <c r="C1" s="254" t="s">
        <v>8</v>
      </c>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6"/>
      <c r="AX1" s="233" t="s">
        <v>9</v>
      </c>
      <c r="AY1" s="234"/>
      <c r="AZ1" s="229" t="s">
        <v>10</v>
      </c>
      <c r="BA1" s="230"/>
    </row>
    <row r="2" spans="1:53" ht="15.75" customHeight="1" thickBot="1">
      <c r="A2" s="252"/>
      <c r="B2" s="253"/>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3"/>
      <c r="AX2" s="235"/>
      <c r="AY2" s="236"/>
      <c r="AZ2" s="231"/>
      <c r="BA2" s="232"/>
    </row>
    <row r="3" spans="1:53" ht="15.75" customHeight="1">
      <c r="A3" s="252"/>
      <c r="B3" s="253"/>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3"/>
      <c r="AX3" s="233" t="s">
        <v>11</v>
      </c>
      <c r="AY3" s="234"/>
      <c r="AZ3" s="237" t="s">
        <v>12</v>
      </c>
      <c r="BA3" s="238"/>
    </row>
    <row r="4" spans="1:53" ht="16.5" customHeight="1" thickBot="1">
      <c r="A4" s="252"/>
      <c r="B4" s="253"/>
      <c r="C4" s="244"/>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6"/>
      <c r="AX4" s="235"/>
      <c r="AY4" s="236"/>
      <c r="AZ4" s="239"/>
      <c r="BA4" s="240"/>
    </row>
    <row r="5" spans="1:53" ht="20.45" customHeight="1">
      <c r="A5" s="252"/>
      <c r="B5" s="253"/>
      <c r="C5" s="241" t="s">
        <v>13</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3"/>
      <c r="AX5" s="233" t="s">
        <v>14</v>
      </c>
      <c r="AY5" s="234"/>
      <c r="AZ5" s="233" t="s">
        <v>134</v>
      </c>
      <c r="BA5" s="234"/>
    </row>
    <row r="6" spans="1:53" ht="15" customHeight="1" thickBot="1">
      <c r="A6" s="252"/>
      <c r="B6" s="253"/>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3"/>
      <c r="AX6" s="235"/>
      <c r="AY6" s="236"/>
      <c r="AZ6" s="235"/>
      <c r="BA6" s="236"/>
    </row>
    <row r="7" spans="1:53" ht="15.75" customHeight="1">
      <c r="A7" s="252"/>
      <c r="B7" s="253"/>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3"/>
      <c r="AX7" s="233" t="s">
        <v>16</v>
      </c>
      <c r="AY7" s="234"/>
      <c r="AZ7" s="247">
        <v>45828</v>
      </c>
      <c r="BA7" s="230"/>
    </row>
    <row r="8" spans="1:53" ht="16.5" customHeight="1" thickBot="1">
      <c r="A8" s="235"/>
      <c r="B8" s="236"/>
      <c r="C8" s="244"/>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6"/>
      <c r="AX8" s="235"/>
      <c r="AY8" s="236"/>
      <c r="AZ8" s="231"/>
      <c r="BA8" s="232"/>
    </row>
    <row r="10" spans="1:53" ht="54" customHeight="1">
      <c r="A10" s="248" t="s">
        <v>17</v>
      </c>
      <c r="B10" s="248"/>
      <c r="C10" s="248"/>
      <c r="D10" s="257" t="s">
        <v>18</v>
      </c>
      <c r="E10" s="354"/>
      <c r="F10" s="354"/>
      <c r="G10" s="354"/>
      <c r="H10" s="354"/>
      <c r="I10" s="354"/>
      <c r="J10" s="354"/>
      <c r="K10" s="354"/>
      <c r="L10" s="354"/>
      <c r="M10" s="355"/>
      <c r="N10" s="24"/>
      <c r="AN10" s="1"/>
      <c r="AO10" s="1"/>
      <c r="AP10" s="1"/>
    </row>
    <row r="11" spans="1:53" s="3" customFormat="1" ht="75" customHeight="1">
      <c r="A11" s="248" t="s">
        <v>19</v>
      </c>
      <c r="B11" s="248"/>
      <c r="C11" s="248"/>
      <c r="D11" s="249" t="s">
        <v>20</v>
      </c>
      <c r="E11" s="354"/>
      <c r="F11" s="354"/>
      <c r="G11" s="354"/>
      <c r="H11" s="354"/>
      <c r="I11" s="354"/>
      <c r="J11" s="354"/>
      <c r="K11" s="354"/>
      <c r="L11" s="354"/>
      <c r="M11" s="355"/>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48" t="s">
        <v>21</v>
      </c>
      <c r="B12" s="248"/>
      <c r="C12" s="248"/>
      <c r="D12" s="249" t="s">
        <v>22</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63" t="s">
        <v>23</v>
      </c>
      <c r="B14" s="263"/>
      <c r="C14" s="263"/>
      <c r="D14" s="263"/>
      <c r="E14" s="263"/>
      <c r="F14" s="263"/>
      <c r="G14" s="263"/>
      <c r="H14" s="263"/>
      <c r="I14" s="263"/>
      <c r="J14" s="263"/>
      <c r="K14" s="263"/>
      <c r="L14" s="263"/>
      <c r="M14" s="263"/>
      <c r="N14" s="263"/>
      <c r="O14" s="263"/>
      <c r="P14" s="177"/>
      <c r="Q14" s="258" t="s">
        <v>24</v>
      </c>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177"/>
      <c r="AP14" s="248" t="s">
        <v>25</v>
      </c>
      <c r="AQ14" s="248"/>
      <c r="AR14" s="248"/>
      <c r="AS14" s="189"/>
      <c r="AT14" s="248" t="s">
        <v>26</v>
      </c>
      <c r="AU14" s="248"/>
      <c r="AV14" s="248"/>
      <c r="AW14" s="248"/>
      <c r="AX14" s="248"/>
      <c r="AY14" s="190"/>
      <c r="AZ14" s="248" t="s">
        <v>27</v>
      </c>
      <c r="BA14" s="248"/>
    </row>
    <row r="15" spans="1:53">
      <c r="A15" s="263"/>
      <c r="B15" s="263"/>
      <c r="C15" s="263"/>
      <c r="D15" s="263"/>
      <c r="E15" s="263"/>
      <c r="F15" s="263"/>
      <c r="G15" s="263"/>
      <c r="H15" s="263"/>
      <c r="I15" s="263"/>
      <c r="J15" s="263"/>
      <c r="K15" s="263"/>
      <c r="L15" s="263"/>
      <c r="M15" s="263"/>
      <c r="N15" s="263"/>
      <c r="O15" s="263"/>
      <c r="P15" s="177"/>
      <c r="Q15" s="191"/>
      <c r="R15" s="191"/>
      <c r="S15" s="191"/>
      <c r="T15" s="191"/>
      <c r="U15" s="191"/>
      <c r="V15" s="191"/>
      <c r="W15" s="191"/>
      <c r="X15" s="191"/>
      <c r="Y15" s="258" t="s">
        <v>28</v>
      </c>
      <c r="Z15" s="258"/>
      <c r="AA15" s="258"/>
      <c r="AB15" s="258" t="s">
        <v>29</v>
      </c>
      <c r="AC15" s="258"/>
      <c r="AD15" s="258"/>
      <c r="AE15" s="258"/>
      <c r="AF15" s="258"/>
      <c r="AG15" s="259"/>
      <c r="AH15" s="259"/>
      <c r="AI15" s="259"/>
      <c r="AJ15" s="259"/>
      <c r="AK15" s="259"/>
      <c r="AL15" s="259"/>
      <c r="AM15" s="259"/>
      <c r="AN15" s="259"/>
      <c r="AO15" s="177"/>
      <c r="AP15" s="248"/>
      <c r="AQ15" s="248"/>
      <c r="AR15" s="248"/>
      <c r="AS15" s="180"/>
      <c r="AT15" s="248"/>
      <c r="AU15" s="248"/>
      <c r="AV15" s="248"/>
      <c r="AW15" s="248"/>
      <c r="AX15" s="248"/>
      <c r="AY15" s="190"/>
      <c r="AZ15" s="248"/>
      <c r="BA15" s="248"/>
    </row>
    <row r="16" spans="1:53" s="5" customFormat="1" ht="166.5" customHeight="1">
      <c r="A16" s="192" t="s">
        <v>30</v>
      </c>
      <c r="B16" s="193" t="s">
        <v>31</v>
      </c>
      <c r="C16" s="194" t="s">
        <v>32</v>
      </c>
      <c r="D16" s="194" t="s">
        <v>33</v>
      </c>
      <c r="E16" s="195" t="s">
        <v>34</v>
      </c>
      <c r="F16" s="196" t="s">
        <v>35</v>
      </c>
      <c r="G16" s="197" t="s">
        <v>36</v>
      </c>
      <c r="H16" s="195" t="s">
        <v>37</v>
      </c>
      <c r="I16" s="194" t="s">
        <v>38</v>
      </c>
      <c r="J16" s="194" t="s">
        <v>39</v>
      </c>
      <c r="K16" s="195" t="s">
        <v>40</v>
      </c>
      <c r="L16" s="195" t="s">
        <v>41</v>
      </c>
      <c r="M16" s="194" t="s">
        <v>38</v>
      </c>
      <c r="N16" s="194" t="s">
        <v>42</v>
      </c>
      <c r="O16" s="198" t="s">
        <v>43</v>
      </c>
      <c r="P16" s="177"/>
      <c r="Q16" s="199" t="s">
        <v>44</v>
      </c>
      <c r="R16" s="108" t="s">
        <v>45</v>
      </c>
      <c r="S16" s="108" t="s">
        <v>46</v>
      </c>
      <c r="T16" s="108" t="s">
        <v>47</v>
      </c>
      <c r="U16" s="108" t="s">
        <v>48</v>
      </c>
      <c r="V16" s="108" t="s">
        <v>49</v>
      </c>
      <c r="W16" s="108" t="s">
        <v>50</v>
      </c>
      <c r="X16" s="151" t="s">
        <v>51</v>
      </c>
      <c r="Y16" s="199" t="s">
        <v>52</v>
      </c>
      <c r="Z16" s="199" t="s">
        <v>53</v>
      </c>
      <c r="AA16" s="199" t="s">
        <v>54</v>
      </c>
      <c r="AB16" s="261" t="s">
        <v>55</v>
      </c>
      <c r="AC16" s="262"/>
      <c r="AD16" s="199" t="s">
        <v>56</v>
      </c>
      <c r="AE16" s="261" t="s">
        <v>57</v>
      </c>
      <c r="AF16" s="262"/>
      <c r="AG16" s="198" t="s">
        <v>58</v>
      </c>
      <c r="AH16" s="198" t="s">
        <v>59</v>
      </c>
      <c r="AI16" s="198" t="s">
        <v>38</v>
      </c>
      <c r="AJ16" s="198" t="s">
        <v>60</v>
      </c>
      <c r="AK16" s="198" t="s">
        <v>38</v>
      </c>
      <c r="AL16" s="198" t="s">
        <v>42</v>
      </c>
      <c r="AM16" s="198" t="s">
        <v>61</v>
      </c>
      <c r="AN16" s="198" t="s">
        <v>62</v>
      </c>
      <c r="AO16" s="177"/>
      <c r="AP16" s="200" t="s">
        <v>63</v>
      </c>
      <c r="AQ16" s="200" t="s">
        <v>64</v>
      </c>
      <c r="AR16" s="108" t="s">
        <v>65</v>
      </c>
      <c r="AS16" s="201"/>
      <c r="AT16" s="202" t="s">
        <v>66</v>
      </c>
      <c r="AU16" s="120" t="s">
        <v>67</v>
      </c>
      <c r="AV16" s="120" t="s">
        <v>68</v>
      </c>
      <c r="AW16" s="202" t="s">
        <v>69</v>
      </c>
      <c r="AX16" s="202" t="s">
        <v>70</v>
      </c>
      <c r="AY16" s="182"/>
      <c r="AZ16" s="202" t="s">
        <v>71</v>
      </c>
      <c r="BA16" s="202" t="s">
        <v>72</v>
      </c>
    </row>
    <row r="17" spans="1:53" ht="409.6">
      <c r="A17" s="171">
        <v>3</v>
      </c>
      <c r="B17" s="171" t="s">
        <v>114</v>
      </c>
      <c r="C17" s="203" t="s">
        <v>135</v>
      </c>
      <c r="D17" s="203" t="s">
        <v>136</v>
      </c>
      <c r="E17" s="203" t="s">
        <v>137</v>
      </c>
      <c r="F17" s="204"/>
      <c r="G17" s="171">
        <v>87</v>
      </c>
      <c r="H17" s="184" t="str">
        <f>IF(G17&lt;=0,"",IF(G17&lt;=2,"Muy Baja",IF(G17&lt;=24,"Baja",IF(G17&lt;=500,"Media",IF(G17&lt;=5000,"Alta","Muy Alta")))))</f>
        <v>Media</v>
      </c>
      <c r="I17" s="185">
        <f>IF(H17="","",IF(H17="Muy Baja",0.2,IF(H17="Baja",0.4,IF(H17="Media",0.6,IF(H17="Alta",0.8,IF(H17="Muy Alta",1,))))))</f>
        <v>0.6</v>
      </c>
      <c r="J17" s="186" t="s">
        <v>118</v>
      </c>
      <c r="K17" s="187" t="str">
        <f>+J17</f>
        <v>Afectación Menor o igual a 700 SMLMV</v>
      </c>
      <c r="L17" s="184" t="s">
        <v>138</v>
      </c>
      <c r="M17" s="185">
        <f>IF(L17="","",IF(L17="Leve",0.2,IF(L17="Menor",0.4,IF(L17="Moderado",0.6,IF(L17="Mayor",0.8,IF(L17="Catastrófico",1,))))))</f>
        <v>0.2</v>
      </c>
      <c r="N17" s="185" t="str">
        <f>+CONCATENATE(H17, " - ", L17)</f>
        <v>Media - Leve</v>
      </c>
      <c r="O17" s="176" t="str">
        <f>+VLOOKUP(N17,Datos!J4:K28,2,)</f>
        <v>MODERADO</v>
      </c>
      <c r="P17" s="177"/>
      <c r="Q17" s="178">
        <v>1</v>
      </c>
      <c r="R17" s="205" t="s">
        <v>139</v>
      </c>
      <c r="S17" s="226" t="s">
        <v>140</v>
      </c>
      <c r="T17" s="205" t="s">
        <v>141</v>
      </c>
      <c r="U17" s="205" t="s">
        <v>142</v>
      </c>
      <c r="V17" s="205" t="s">
        <v>143</v>
      </c>
      <c r="W17" s="205" t="s">
        <v>144</v>
      </c>
      <c r="X17" s="33" t="str">
        <f>IF(OR(Y17="Preventivo",Y17="Detectivo"),"Probabilidad",IF(Y17="Correctivo","Impacto",""))</f>
        <v>Probabilidad</v>
      </c>
      <c r="Y17" s="6" t="s">
        <v>84</v>
      </c>
      <c r="Z17" s="6" t="s">
        <v>85</v>
      </c>
      <c r="AA17" s="34" t="str">
        <f t="shared" ref="AA17" si="0">IF(AND(Y17="Preventivo",Z17="Automático"),"50%",IF(AND(Y17="Preventivo",Z17="Manual"),"40%",IF(AND(Y17="Detectivo",Z17="Automático"),"40%",IF(AND(Y17="Detectivo",Z17="Manual"),"30%",IF(AND(Y17="Correctivo",Z17="Automático"),"35%",IF(AND(Y17="Correctivo",Z17="Manual"),"25%",""))))))</f>
        <v>40%</v>
      </c>
      <c r="AB17" s="8" t="s">
        <v>86</v>
      </c>
      <c r="AC17" s="8" t="s">
        <v>145</v>
      </c>
      <c r="AD17" s="6" t="s">
        <v>107</v>
      </c>
      <c r="AE17" s="8" t="s">
        <v>89</v>
      </c>
      <c r="AF17" s="8" t="str">
        <f>+W17</f>
        <v>Seguimiento y gestión Cobro reconocimiento económico por incapacidades 
Correos enviados al funcionario y/o memorando de solicitud de reenvío de documentación o rectificación de fechas(cuando aplique)</v>
      </c>
      <c r="AG17" s="35">
        <f>IFERROR(IF(X17="Probabilidad",(I17-(+I17*AA17)),IF(X17="Impacto",I17,"")),"")</f>
        <v>0.36</v>
      </c>
      <c r="AH17" s="36" t="str">
        <f t="shared" ref="AH17" si="1">IFERROR(IF(AG17="","",IF(AG17&lt;=0.2,"Muy Baja",IF(AG17&lt;=0.4,"Baja",IF(AG17&lt;=0.6,"Media",IF(AG17&lt;=0.8,"Alta","Muy Alta"))))),"")</f>
        <v>Baja</v>
      </c>
      <c r="AI17" s="37">
        <f>I17-(AA17*I17)</f>
        <v>0.36</v>
      </c>
      <c r="AJ17" s="38" t="str">
        <f t="shared" ref="AJ17" si="2">IFERROR(IF(AK17="","",IF(AK17&lt;=0.2,"Leve",IF(AK17&lt;=0.4,"Menor",IF(AK17&lt;=0.6,"Moderado",IF(AK17&lt;=0.8,"Mayor","Catastrófico"))))),"")</f>
        <v>Leve</v>
      </c>
      <c r="AK17" s="35">
        <f>IFERROR(IF(X17="Impacto",(M17-(+M17*AA17)),IF(X17="Probabilidad",M17,"")),"")</f>
        <v>0.2</v>
      </c>
      <c r="AL17" s="39" t="str">
        <f>+CONCATENATE(AH17, " - ", AJ17)</f>
        <v>Baja - Leve</v>
      </c>
      <c r="AM17" s="40" t="str">
        <f>+VLOOKUP(AL17,Datos!$J$4:$K$28,2,)</f>
        <v>BAJO</v>
      </c>
      <c r="AN17" s="179" t="s">
        <v>90</v>
      </c>
      <c r="AO17" s="177"/>
      <c r="AP17" s="153" t="s">
        <v>146</v>
      </c>
      <c r="AQ17" s="153"/>
      <c r="AR17" s="188"/>
      <c r="AS17" s="180"/>
      <c r="AT17" s="181">
        <v>46148</v>
      </c>
      <c r="AU17" s="218" t="s">
        <v>147</v>
      </c>
      <c r="AV17" s="219" t="s">
        <v>148</v>
      </c>
      <c r="AW17" s="215" t="s">
        <v>149</v>
      </c>
      <c r="AX17" s="217" t="s">
        <v>130</v>
      </c>
      <c r="AY17" s="182"/>
      <c r="AZ17" s="224" t="s">
        <v>150</v>
      </c>
      <c r="BA17" s="353" t="s">
        <v>151</v>
      </c>
    </row>
    <row r="18" spans="1:53" ht="93.75" customHeight="1">
      <c r="B18" s="154"/>
      <c r="C18" s="155"/>
      <c r="D18" s="155"/>
      <c r="E18" s="155"/>
      <c r="F18" s="155"/>
      <c r="G18" s="154"/>
      <c r="H18" s="154"/>
      <c r="I18" s="156"/>
      <c r="J18" s="157"/>
      <c r="K18" s="158"/>
      <c r="L18" s="154"/>
      <c r="M18" s="156"/>
      <c r="N18" s="156"/>
      <c r="O18" s="159"/>
      <c r="P18" s="2"/>
      <c r="Q18" s="160"/>
      <c r="R18" s="25"/>
      <c r="S18" s="25"/>
      <c r="T18" s="25"/>
      <c r="U18" s="25"/>
      <c r="V18" s="25"/>
      <c r="W18" s="25"/>
      <c r="X18" s="160"/>
      <c r="Y18" s="161"/>
      <c r="Z18" s="161"/>
      <c r="AA18" s="162"/>
      <c r="AB18" s="163"/>
      <c r="AC18" s="164"/>
      <c r="AD18" s="161"/>
      <c r="AE18" s="163"/>
      <c r="AF18" s="163"/>
      <c r="AG18" s="165"/>
      <c r="AH18" s="161"/>
      <c r="AI18" s="166"/>
      <c r="AJ18" s="167"/>
      <c r="AK18" s="165"/>
      <c r="AL18" s="168"/>
      <c r="AM18" s="169"/>
      <c r="AN18" s="170"/>
      <c r="AO18" s="2"/>
      <c r="AP18" s="152"/>
      <c r="AQ18" s="152"/>
      <c r="AR18" s="152"/>
      <c r="AT18" s="123"/>
      <c r="AU18" s="208" t="s">
        <v>152</v>
      </c>
      <c r="AV18" s="125"/>
      <c r="AW18" s="126"/>
      <c r="AX18" s="127"/>
      <c r="AY18" s="30"/>
      <c r="AZ18" s="125"/>
      <c r="BA18" s="128"/>
    </row>
    <row r="19" spans="1:53" ht="19.899999999999999">
      <c r="A19" s="260" t="s">
        <v>111</v>
      </c>
      <c r="B19" s="260"/>
      <c r="C19" s="260"/>
      <c r="D19" s="260"/>
      <c r="E19" s="260"/>
      <c r="F19" s="260"/>
      <c r="G19" s="260"/>
      <c r="H19" s="260"/>
      <c r="P19" s="2"/>
      <c r="AU19" s="22" t="s">
        <v>152</v>
      </c>
      <c r="BA19" s="117" t="s">
        <v>112</v>
      </c>
    </row>
    <row r="20" spans="1:53">
      <c r="P20" s="2"/>
      <c r="AU20" s="22" t="s">
        <v>152</v>
      </c>
    </row>
    <row r="21" spans="1:53">
      <c r="P21" s="2"/>
      <c r="AU21" s="22"/>
    </row>
    <row r="22" spans="1:53">
      <c r="P22" s="2"/>
    </row>
    <row r="23" spans="1:53">
      <c r="P23" s="2"/>
    </row>
    <row r="24" spans="1:53">
      <c r="P24" s="2"/>
    </row>
    <row r="25" spans="1:53">
      <c r="P25" s="2"/>
    </row>
    <row r="26" spans="1:53">
      <c r="P26" s="2"/>
    </row>
    <row r="27" spans="1:53">
      <c r="P27" s="2"/>
    </row>
  </sheetData>
  <mergeCells count="28">
    <mergeCell ref="A19:H19"/>
    <mergeCell ref="AB16:AC16"/>
    <mergeCell ref="AE16:AF16"/>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18">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8">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8 AM17:AM18">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8">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8">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3AFAE478-1311-42E5-B8CE-1937CB963391}"/>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18F45857-E0BD-4F30-8294-57C78297452A}">
          <x14:formula1>
            <xm:f>Datos!$O$3:$O$15</xm:f>
          </x14:formula1>
          <xm:sqref>J17:J18</xm:sqref>
        </x14:dataValidation>
        <x14:dataValidation type="list" allowBlank="1" showInputMessage="1" showErrorMessage="1" xr:uid="{FF2C6803-510B-429D-AB4F-1895353132C3}">
          <x14:formula1>
            <xm:f>Datos!$A$4:$A$6</xm:f>
          </x14:formula1>
          <xm:sqref>B17:B18</xm:sqref>
        </x14:dataValidation>
        <x14:dataValidation type="list" allowBlank="1" showInputMessage="1" showErrorMessage="1" xr:uid="{7C0E6D8D-E3A7-4AF5-986D-8060B2CCEBA4}">
          <x14:formula1>
            <xm:f>Datos!$P$38:$P$39</xm:f>
          </x14:formula1>
          <xm:sqref>AE17:AE18</xm:sqref>
        </x14:dataValidation>
        <x14:dataValidation type="list" allowBlank="1" showInputMessage="1" showErrorMessage="1" xr:uid="{F9DF0C80-FA42-4687-967E-F8926B9539EF}">
          <x14:formula1>
            <xm:f>Datos!$P$34:$P$35</xm:f>
          </x14:formula1>
          <xm:sqref>AD17:AD18</xm:sqref>
        </x14:dataValidation>
        <x14:dataValidation type="list" allowBlank="1" showInputMessage="1" showErrorMessage="1" xr:uid="{BD5A6C61-C94E-459C-91BC-79704E61AE3B}">
          <x14:formula1>
            <xm:f>Datos!$P$30:$P$31</xm:f>
          </x14:formula1>
          <xm:sqref>AB17:AB18</xm:sqref>
        </x14:dataValidation>
        <x14:dataValidation type="list" allowBlank="1" showInputMessage="1" showErrorMessage="1" xr:uid="{A9411CFA-E63C-4B46-BC2E-C9EB38E357FE}">
          <x14:formula1>
            <xm:f>Instructivo!$E$3:$E$9</xm:f>
          </x14:formula1>
          <xm:sqref>F17:F18</xm:sqref>
        </x14:dataValidation>
        <x14:dataValidation type="list" allowBlank="1" showInputMessage="1" showErrorMessage="1" xr:uid="{A40496F1-22EA-43F3-B26D-BFC531A79004}">
          <x14:formula1>
            <xm:f>Datos!$P$25:$P$26</xm:f>
          </x14:formula1>
          <xm:sqref>Z17:Z18</xm:sqref>
        </x14:dataValidation>
        <x14:dataValidation type="list" allowBlank="1" showInputMessage="1" showErrorMessage="1" xr:uid="{7032B75A-8AA9-4CC7-A711-4000C43FEFAD}">
          <x14:formula1>
            <xm:f>Datos!$P$19:$P$22</xm:f>
          </x14:formula1>
          <xm:sqref>Y17:Y18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25"/>
  <cols>
    <col min="7" max="7" width="14.85546875" customWidth="1"/>
    <col min="10" max="10" width="33" customWidth="1"/>
    <col min="15" max="15" width="81.42578125" customWidth="1"/>
  </cols>
  <sheetData>
    <row r="3" spans="1:17">
      <c r="A3" s="21" t="s">
        <v>153</v>
      </c>
      <c r="D3" t="s">
        <v>154</v>
      </c>
      <c r="G3" t="s">
        <v>155</v>
      </c>
      <c r="J3" t="s">
        <v>156</v>
      </c>
      <c r="O3" t="s">
        <v>157</v>
      </c>
      <c r="P3" t="s">
        <v>155</v>
      </c>
    </row>
    <row r="4" spans="1:17">
      <c r="A4" t="s">
        <v>114</v>
      </c>
      <c r="D4" t="s">
        <v>158</v>
      </c>
      <c r="E4" s="20">
        <v>0.2</v>
      </c>
      <c r="G4" t="s">
        <v>159</v>
      </c>
      <c r="H4" s="20">
        <v>0.2</v>
      </c>
      <c r="J4" t="s">
        <v>160</v>
      </c>
      <c r="K4" t="s">
        <v>161</v>
      </c>
      <c r="O4" t="s">
        <v>118</v>
      </c>
      <c r="P4" s="3" t="s">
        <v>138</v>
      </c>
      <c r="Q4" s="23">
        <v>0.2</v>
      </c>
    </row>
    <row r="5" spans="1:17">
      <c r="A5" t="s">
        <v>73</v>
      </c>
      <c r="D5" t="s">
        <v>162</v>
      </c>
      <c r="E5" s="20">
        <v>0.4</v>
      </c>
      <c r="G5" t="s">
        <v>163</v>
      </c>
      <c r="H5" s="20">
        <v>0.4</v>
      </c>
      <c r="J5" t="s">
        <v>164</v>
      </c>
      <c r="K5" t="s">
        <v>161</v>
      </c>
      <c r="O5" s="22" t="s">
        <v>165</v>
      </c>
      <c r="P5" s="3" t="s">
        <v>166</v>
      </c>
      <c r="Q5" s="23">
        <v>0.4</v>
      </c>
    </row>
    <row r="6" spans="1:17">
      <c r="A6" t="s">
        <v>167</v>
      </c>
      <c r="D6" t="s">
        <v>168</v>
      </c>
      <c r="E6" s="20">
        <v>0.6</v>
      </c>
      <c r="G6" t="s">
        <v>169</v>
      </c>
      <c r="H6" s="20">
        <v>0.6</v>
      </c>
      <c r="J6" t="s">
        <v>170</v>
      </c>
      <c r="K6" t="s">
        <v>169</v>
      </c>
      <c r="O6" t="s">
        <v>171</v>
      </c>
      <c r="P6" s="3" t="s">
        <v>172</v>
      </c>
      <c r="Q6" s="23">
        <v>0.6</v>
      </c>
    </row>
    <row r="7" spans="1:17">
      <c r="D7" t="s">
        <v>173</v>
      </c>
      <c r="E7" s="20">
        <v>0.8</v>
      </c>
      <c r="G7" t="s">
        <v>174</v>
      </c>
      <c r="H7" s="20">
        <v>0.8</v>
      </c>
      <c r="J7" t="s">
        <v>175</v>
      </c>
      <c r="K7" t="s">
        <v>176</v>
      </c>
      <c r="O7" t="s">
        <v>177</v>
      </c>
      <c r="P7" s="3" t="s">
        <v>178</v>
      </c>
      <c r="Q7" s="23">
        <v>0.8</v>
      </c>
    </row>
    <row r="8" spans="1:17">
      <c r="D8" t="s">
        <v>179</v>
      </c>
      <c r="E8" s="20">
        <v>1</v>
      </c>
      <c r="G8" t="s">
        <v>180</v>
      </c>
      <c r="H8" s="20">
        <v>1</v>
      </c>
      <c r="J8" t="s">
        <v>181</v>
      </c>
      <c r="K8" t="s">
        <v>182</v>
      </c>
      <c r="O8" t="s">
        <v>183</v>
      </c>
      <c r="P8" s="3" t="s">
        <v>184</v>
      </c>
      <c r="Q8" s="23">
        <v>1</v>
      </c>
    </row>
    <row r="9" spans="1:17">
      <c r="J9" t="s">
        <v>185</v>
      </c>
      <c r="K9" t="s">
        <v>161</v>
      </c>
    </row>
    <row r="10" spans="1:17">
      <c r="J10" t="s">
        <v>186</v>
      </c>
      <c r="K10" t="s">
        <v>169</v>
      </c>
      <c r="O10" t="s">
        <v>187</v>
      </c>
    </row>
    <row r="11" spans="1:17">
      <c r="J11" t="s">
        <v>188</v>
      </c>
      <c r="K11" t="s">
        <v>169</v>
      </c>
      <c r="O11" t="s">
        <v>77</v>
      </c>
      <c r="P11" s="3" t="s">
        <v>138</v>
      </c>
      <c r="Q11" s="23">
        <v>0.2</v>
      </c>
    </row>
    <row r="12" spans="1:17" ht="30.75" customHeight="1">
      <c r="J12" t="s">
        <v>189</v>
      </c>
      <c r="K12" t="s">
        <v>176</v>
      </c>
      <c r="O12" s="22" t="s">
        <v>190</v>
      </c>
      <c r="P12" s="3" t="s">
        <v>166</v>
      </c>
      <c r="Q12" s="23">
        <v>0.4</v>
      </c>
    </row>
    <row r="13" spans="1:17" ht="28.5">
      <c r="J13" t="s">
        <v>191</v>
      </c>
      <c r="K13" t="s">
        <v>182</v>
      </c>
      <c r="O13" s="22" t="s">
        <v>192</v>
      </c>
      <c r="P13" s="3" t="s">
        <v>172</v>
      </c>
      <c r="Q13" s="23">
        <v>0.6</v>
      </c>
    </row>
    <row r="14" spans="1:17" ht="28.5">
      <c r="J14" t="s">
        <v>193</v>
      </c>
      <c r="K14" t="s">
        <v>169</v>
      </c>
      <c r="O14" s="22" t="s">
        <v>194</v>
      </c>
      <c r="P14" s="3" t="s">
        <v>178</v>
      </c>
      <c r="Q14" s="23">
        <v>0.8</v>
      </c>
    </row>
    <row r="15" spans="1:17">
      <c r="J15" t="s">
        <v>195</v>
      </c>
      <c r="K15" t="s">
        <v>169</v>
      </c>
      <c r="O15" s="22" t="s">
        <v>196</v>
      </c>
      <c r="P15" s="3" t="s">
        <v>184</v>
      </c>
      <c r="Q15" s="23">
        <v>1</v>
      </c>
    </row>
    <row r="16" spans="1:17">
      <c r="J16" t="s">
        <v>197</v>
      </c>
      <c r="K16" t="s">
        <v>169</v>
      </c>
    </row>
    <row r="17" spans="10:17">
      <c r="J17" t="s">
        <v>198</v>
      </c>
      <c r="K17" t="s">
        <v>176</v>
      </c>
    </row>
    <row r="18" spans="10:17">
      <c r="J18" t="s">
        <v>199</v>
      </c>
      <c r="K18" t="s">
        <v>182</v>
      </c>
    </row>
    <row r="19" spans="10:17">
      <c r="J19" t="s">
        <v>200</v>
      </c>
      <c r="K19" t="s">
        <v>169</v>
      </c>
      <c r="P19" t="s">
        <v>201</v>
      </c>
    </row>
    <row r="20" spans="10:17">
      <c r="J20" t="s">
        <v>202</v>
      </c>
      <c r="K20" t="s">
        <v>169</v>
      </c>
      <c r="P20" t="s">
        <v>84</v>
      </c>
      <c r="Q20" s="20">
        <v>0.25</v>
      </c>
    </row>
    <row r="21" spans="10:17">
      <c r="J21" t="s">
        <v>203</v>
      </c>
      <c r="K21" t="s">
        <v>176</v>
      </c>
      <c r="P21" t="s">
        <v>106</v>
      </c>
      <c r="Q21" s="20">
        <v>0.15</v>
      </c>
    </row>
    <row r="22" spans="10:17">
      <c r="J22" t="s">
        <v>204</v>
      </c>
      <c r="K22" t="s">
        <v>176</v>
      </c>
      <c r="P22" t="s">
        <v>205</v>
      </c>
      <c r="Q22" s="20">
        <v>0.1</v>
      </c>
    </row>
    <row r="23" spans="10:17">
      <c r="J23" t="s">
        <v>206</v>
      </c>
      <c r="K23" t="s">
        <v>182</v>
      </c>
    </row>
    <row r="24" spans="10:17">
      <c r="J24" t="s">
        <v>207</v>
      </c>
      <c r="K24" t="s">
        <v>176</v>
      </c>
      <c r="P24" t="s">
        <v>208</v>
      </c>
    </row>
    <row r="25" spans="10:17">
      <c r="J25" t="s">
        <v>209</v>
      </c>
      <c r="K25" t="s">
        <v>176</v>
      </c>
      <c r="P25" t="s">
        <v>210</v>
      </c>
      <c r="Q25" s="20">
        <v>0.25</v>
      </c>
    </row>
    <row r="26" spans="10:17">
      <c r="J26" t="s">
        <v>211</v>
      </c>
      <c r="K26" t="s">
        <v>176</v>
      </c>
      <c r="P26" t="s">
        <v>85</v>
      </c>
      <c r="Q26" s="20">
        <v>0.15</v>
      </c>
    </row>
    <row r="27" spans="10:17">
      <c r="J27" t="s">
        <v>212</v>
      </c>
      <c r="K27" t="s">
        <v>176</v>
      </c>
    </row>
    <row r="28" spans="10:17">
      <c r="J28" t="s">
        <v>213</v>
      </c>
      <c r="K28" t="s">
        <v>182</v>
      </c>
    </row>
    <row r="29" spans="10:17">
      <c r="P29" t="s">
        <v>214</v>
      </c>
    </row>
    <row r="30" spans="10:17">
      <c r="P30" t="s">
        <v>86</v>
      </c>
    </row>
    <row r="31" spans="10:17">
      <c r="P31" t="s">
        <v>215</v>
      </c>
    </row>
    <row r="33" spans="16:16">
      <c r="P33" t="s">
        <v>216</v>
      </c>
    </row>
    <row r="34" spans="16:16">
      <c r="P34" t="s">
        <v>107</v>
      </c>
    </row>
    <row r="35" spans="16:16">
      <c r="P35" t="s">
        <v>88</v>
      </c>
    </row>
    <row r="37" spans="16:16">
      <c r="P37" t="s">
        <v>217</v>
      </c>
    </row>
    <row r="38" spans="16:16">
      <c r="P38" t="s">
        <v>89</v>
      </c>
    </row>
    <row r="39" spans="16:16">
      <c r="P39" t="s">
        <v>218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2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2" t="s">
        <v>219</v>
      </c>
      <c r="F2" s="72" t="s">
        <v>220</v>
      </c>
    </row>
    <row r="3" spans="1:12" ht="42.75">
      <c r="E3" s="71" t="s">
        <v>221</v>
      </c>
      <c r="F3" s="70" t="s">
        <v>222</v>
      </c>
    </row>
    <row r="4" spans="1:12" ht="42.75">
      <c r="E4" s="71" t="s">
        <v>223</v>
      </c>
      <c r="F4" s="70" t="s">
        <v>224</v>
      </c>
    </row>
    <row r="5" spans="1:12" ht="142.5">
      <c r="E5" s="71" t="s">
        <v>225</v>
      </c>
      <c r="F5" s="70" t="s">
        <v>226</v>
      </c>
    </row>
    <row r="6" spans="1:12" ht="42.75">
      <c r="E6" s="71" t="s">
        <v>227</v>
      </c>
      <c r="F6" s="70" t="s">
        <v>228</v>
      </c>
    </row>
    <row r="7" spans="1:12" ht="71.25">
      <c r="E7" s="71" t="s">
        <v>229</v>
      </c>
      <c r="F7" s="70" t="s">
        <v>230</v>
      </c>
    </row>
    <row r="8" spans="1:12" ht="42.75">
      <c r="E8" s="71" t="s">
        <v>231</v>
      </c>
      <c r="F8" s="70" t="s">
        <v>232</v>
      </c>
    </row>
    <row r="9" spans="1:12" ht="71.25">
      <c r="E9" s="71" t="s">
        <v>233</v>
      </c>
      <c r="F9" s="70" t="s">
        <v>234</v>
      </c>
    </row>
    <row r="11" spans="1:12">
      <c r="B11" s="346" t="s">
        <v>235</v>
      </c>
      <c r="C11" s="346"/>
      <c r="D11" s="346"/>
      <c r="E11" s="346"/>
      <c r="F11" s="346"/>
      <c r="G11" s="346"/>
      <c r="H11" s="346"/>
      <c r="I11" s="346"/>
      <c r="J11" s="346"/>
      <c r="K11" s="346"/>
      <c r="L11" s="346"/>
    </row>
    <row r="12" spans="1:12">
      <c r="B12" s="346"/>
      <c r="C12" s="346"/>
      <c r="D12" s="346"/>
      <c r="E12" s="346"/>
      <c r="F12" s="346"/>
      <c r="G12" s="346"/>
      <c r="H12" s="346"/>
      <c r="I12" s="346"/>
      <c r="J12" s="346"/>
      <c r="K12" s="346"/>
      <c r="L12" s="346"/>
    </row>
    <row r="13" spans="1:12" ht="23.25">
      <c r="B13" s="347" t="s">
        <v>236</v>
      </c>
      <c r="C13" s="347"/>
      <c r="D13" s="347"/>
      <c r="E13" s="347"/>
      <c r="F13" s="347"/>
      <c r="G13" s="347"/>
      <c r="H13" s="347"/>
      <c r="I13" s="347"/>
      <c r="J13" s="347"/>
      <c r="K13" s="347"/>
      <c r="L13" s="347"/>
    </row>
    <row r="15" spans="1:12" ht="28.5">
      <c r="A15" s="41" t="s">
        <v>237</v>
      </c>
      <c r="B15" s="42">
        <v>1</v>
      </c>
      <c r="C15" s="332" t="s">
        <v>238</v>
      </c>
      <c r="D15" s="333"/>
      <c r="E15" s="333"/>
      <c r="F15" s="333"/>
      <c r="G15" s="333"/>
      <c r="H15" s="333"/>
      <c r="I15" s="333"/>
      <c r="J15" s="333"/>
      <c r="K15" s="333"/>
      <c r="L15" s="333"/>
    </row>
    <row r="16" spans="1:12" ht="18.399999999999999" thickBot="1">
      <c r="C16" s="324"/>
      <c r="D16" s="325"/>
      <c r="E16" s="325"/>
      <c r="F16" s="325"/>
      <c r="G16" s="325"/>
      <c r="H16" s="325"/>
      <c r="I16" s="325"/>
      <c r="J16" s="325"/>
      <c r="K16" s="325"/>
      <c r="L16" s="325"/>
    </row>
    <row r="17" spans="1:12" ht="18.399999999999999" thickBot="1">
      <c r="B17" s="348" t="s">
        <v>239</v>
      </c>
      <c r="C17" s="349"/>
      <c r="D17" s="349"/>
      <c r="E17" s="349"/>
      <c r="F17" s="350"/>
      <c r="G17" s="43"/>
      <c r="H17" s="348" t="s">
        <v>240</v>
      </c>
      <c r="I17" s="351"/>
      <c r="J17" s="351"/>
      <c r="K17" s="351"/>
      <c r="L17" s="352"/>
    </row>
    <row r="18" spans="1:12" ht="23.25">
      <c r="B18" s="44" t="s">
        <v>241</v>
      </c>
      <c r="C18" s="338" t="s">
        <v>56</v>
      </c>
      <c r="D18" s="339"/>
      <c r="E18" s="339"/>
      <c r="F18" s="340"/>
      <c r="G18" s="43"/>
      <c r="H18" s="44" t="s">
        <v>241</v>
      </c>
      <c r="I18" s="341" t="s">
        <v>56</v>
      </c>
      <c r="J18" s="341"/>
      <c r="K18" s="341"/>
      <c r="L18" s="342"/>
    </row>
    <row r="19" spans="1:12" ht="18">
      <c r="B19" s="45">
        <v>100</v>
      </c>
      <c r="C19" s="46" t="s">
        <v>179</v>
      </c>
      <c r="D19" s="343" t="s">
        <v>242</v>
      </c>
      <c r="E19" s="344"/>
      <c r="F19" s="345"/>
      <c r="G19" s="47"/>
      <c r="H19" s="45">
        <v>100</v>
      </c>
      <c r="I19" s="46" t="s">
        <v>243</v>
      </c>
      <c r="J19" s="343" t="s">
        <v>244</v>
      </c>
      <c r="K19" s="344"/>
      <c r="L19" s="345"/>
    </row>
    <row r="20" spans="1:12" ht="18">
      <c r="B20" s="45">
        <v>80</v>
      </c>
      <c r="C20" s="48" t="s">
        <v>173</v>
      </c>
      <c r="D20" s="326" t="s">
        <v>245</v>
      </c>
      <c r="E20" s="327"/>
      <c r="F20" s="328"/>
      <c r="G20" s="47"/>
      <c r="H20" s="45">
        <v>80</v>
      </c>
      <c r="I20" s="48" t="s">
        <v>246</v>
      </c>
      <c r="J20" s="326" t="s">
        <v>247</v>
      </c>
      <c r="K20" s="327"/>
      <c r="L20" s="328"/>
    </row>
    <row r="21" spans="1:12" ht="18">
      <c r="B21" s="45">
        <v>60</v>
      </c>
      <c r="C21" s="49" t="s">
        <v>168</v>
      </c>
      <c r="D21" s="326" t="s">
        <v>248</v>
      </c>
      <c r="E21" s="327"/>
      <c r="F21" s="328"/>
      <c r="G21" s="47"/>
      <c r="H21" s="45">
        <v>60</v>
      </c>
      <c r="I21" s="49" t="s">
        <v>249</v>
      </c>
      <c r="J21" s="326" t="s">
        <v>250</v>
      </c>
      <c r="K21" s="327"/>
      <c r="L21" s="328"/>
    </row>
    <row r="22" spans="1:12" ht="18">
      <c r="B22" s="45">
        <v>40</v>
      </c>
      <c r="C22" s="50" t="s">
        <v>162</v>
      </c>
      <c r="D22" s="326" t="s">
        <v>251</v>
      </c>
      <c r="E22" s="327"/>
      <c r="F22" s="328"/>
      <c r="G22" s="47"/>
      <c r="H22" s="45">
        <v>40</v>
      </c>
      <c r="I22" s="50" t="s">
        <v>252</v>
      </c>
      <c r="J22" s="326" t="s">
        <v>253</v>
      </c>
      <c r="K22" s="327"/>
      <c r="L22" s="328"/>
    </row>
    <row r="23" spans="1:12" ht="18.399999999999999" thickBot="1">
      <c r="B23" s="51">
        <v>20</v>
      </c>
      <c r="C23" s="52" t="s">
        <v>158</v>
      </c>
      <c r="D23" s="329" t="s">
        <v>254</v>
      </c>
      <c r="E23" s="330"/>
      <c r="F23" s="331"/>
      <c r="G23" s="47"/>
      <c r="H23" s="51">
        <v>20</v>
      </c>
      <c r="I23" s="52" t="s">
        <v>255</v>
      </c>
      <c r="J23" s="329" t="s">
        <v>256</v>
      </c>
      <c r="K23" s="330"/>
      <c r="L23" s="331"/>
    </row>
    <row r="24" spans="1:12">
      <c r="B24" s="43" t="s">
        <v>257</v>
      </c>
      <c r="C24" s="43"/>
      <c r="D24" s="43"/>
      <c r="E24" s="43"/>
      <c r="F24" s="43"/>
      <c r="G24" s="43"/>
      <c r="H24" s="43" t="s">
        <v>257</v>
      </c>
      <c r="I24" s="43"/>
      <c r="J24" s="43"/>
      <c r="K24" s="43"/>
      <c r="L24" s="43"/>
    </row>
    <row r="27" spans="1:12" ht="28.5">
      <c r="A27" s="41" t="s">
        <v>237</v>
      </c>
      <c r="B27" s="42">
        <v>2</v>
      </c>
      <c r="C27" s="332" t="s">
        <v>155</v>
      </c>
      <c r="D27" s="333"/>
      <c r="E27" s="333"/>
      <c r="F27" s="333"/>
      <c r="G27" s="333"/>
      <c r="H27" s="333"/>
      <c r="I27" s="333"/>
      <c r="J27" s="333"/>
      <c r="K27" s="333"/>
      <c r="L27" s="333"/>
    </row>
    <row r="28" spans="1:12">
      <c r="B28" s="43"/>
      <c r="C28" s="43"/>
      <c r="D28" s="43"/>
      <c r="E28" s="43"/>
      <c r="F28" s="43"/>
      <c r="G28" s="43"/>
      <c r="H28" s="43"/>
      <c r="I28" s="43"/>
      <c r="J28" s="43"/>
      <c r="K28" s="53"/>
      <c r="L28" s="53"/>
    </row>
    <row r="29" spans="1:12" ht="18">
      <c r="B29" s="334" t="s">
        <v>258</v>
      </c>
      <c r="C29" s="335"/>
      <c r="D29" s="335"/>
      <c r="E29" s="335"/>
      <c r="F29" s="335"/>
      <c r="G29" s="335"/>
      <c r="H29" s="335"/>
      <c r="I29" s="335"/>
      <c r="J29" s="335"/>
      <c r="K29" s="336"/>
      <c r="L29" s="53"/>
    </row>
    <row r="30" spans="1:12" ht="17.649999999999999">
      <c r="B30" s="337" t="s">
        <v>259</v>
      </c>
      <c r="C30" s="337"/>
      <c r="D30" s="337" t="s">
        <v>260</v>
      </c>
      <c r="E30" s="337"/>
      <c r="F30" s="337" t="s">
        <v>73</v>
      </c>
      <c r="G30" s="337"/>
      <c r="H30" s="337"/>
      <c r="I30" s="337"/>
      <c r="J30" s="337"/>
      <c r="K30" s="337"/>
    </row>
    <row r="31" spans="1:12" ht="18">
      <c r="B31" s="54">
        <v>100</v>
      </c>
      <c r="C31" s="55" t="s">
        <v>184</v>
      </c>
      <c r="D31" s="323" t="s">
        <v>261</v>
      </c>
      <c r="E31" s="323"/>
      <c r="F31" s="323" t="s">
        <v>196</v>
      </c>
      <c r="G31" s="323"/>
      <c r="H31" s="323"/>
      <c r="I31" s="323"/>
      <c r="J31" s="323"/>
      <c r="K31" s="323"/>
    </row>
    <row r="32" spans="1:12" ht="18">
      <c r="B32" s="54">
        <v>80</v>
      </c>
      <c r="C32" s="56" t="s">
        <v>178</v>
      </c>
      <c r="D32" s="323" t="s">
        <v>262</v>
      </c>
      <c r="E32" s="323"/>
      <c r="F32" s="323" t="s">
        <v>263</v>
      </c>
      <c r="G32" s="323"/>
      <c r="H32" s="323"/>
      <c r="I32" s="323"/>
      <c r="J32" s="323"/>
      <c r="K32" s="323"/>
    </row>
    <row r="33" spans="1:26" ht="18">
      <c r="B33" s="54">
        <v>60</v>
      </c>
      <c r="C33" s="57" t="s">
        <v>172</v>
      </c>
      <c r="D33" s="323" t="s">
        <v>264</v>
      </c>
      <c r="E33" s="323"/>
      <c r="F33" s="323" t="s">
        <v>265</v>
      </c>
      <c r="G33" s="323"/>
      <c r="H33" s="323"/>
      <c r="I33" s="323"/>
      <c r="J33" s="323"/>
      <c r="K33" s="323"/>
    </row>
    <row r="34" spans="1:26" ht="18">
      <c r="B34" s="54">
        <v>40</v>
      </c>
      <c r="C34" s="58" t="s">
        <v>166</v>
      </c>
      <c r="D34" s="323" t="s">
        <v>266</v>
      </c>
      <c r="E34" s="323"/>
      <c r="F34" s="323" t="s">
        <v>267</v>
      </c>
      <c r="G34" s="323"/>
      <c r="H34" s="323"/>
      <c r="I34" s="323"/>
      <c r="J34" s="323"/>
      <c r="K34" s="323"/>
    </row>
    <row r="35" spans="1:26" ht="18">
      <c r="B35" s="54">
        <v>20</v>
      </c>
      <c r="C35" s="59" t="s">
        <v>138</v>
      </c>
      <c r="D35" s="323" t="s">
        <v>268</v>
      </c>
      <c r="E35" s="323"/>
      <c r="F35" s="323" t="s">
        <v>77</v>
      </c>
      <c r="G35" s="323"/>
      <c r="H35" s="323"/>
      <c r="I35" s="323"/>
      <c r="J35" s="323"/>
      <c r="K35" s="323"/>
    </row>
    <row r="38" spans="1:26" ht="28.5">
      <c r="A38" s="41" t="s">
        <v>237</v>
      </c>
      <c r="B38" s="42"/>
      <c r="C38" s="324" t="s">
        <v>269</v>
      </c>
      <c r="D38" s="325"/>
      <c r="E38" s="325"/>
      <c r="F38" s="325"/>
      <c r="G38" s="325"/>
      <c r="H38" s="325"/>
      <c r="I38" s="325"/>
      <c r="J38" s="325"/>
      <c r="K38" s="325"/>
      <c r="L38" s="325"/>
      <c r="X38" s="5"/>
      <c r="Y38" s="60"/>
    </row>
    <row r="39" spans="1:26">
      <c r="X39" s="5"/>
      <c r="Y39" s="60"/>
    </row>
    <row r="40" spans="1:26" ht="135.4" thickBot="1">
      <c r="B40" s="61" t="s">
        <v>270</v>
      </c>
      <c r="C40" s="62" t="s">
        <v>271</v>
      </c>
      <c r="D40" s="62" t="s">
        <v>272</v>
      </c>
      <c r="E40" s="61" t="s">
        <v>273</v>
      </c>
      <c r="F40" s="61" t="s">
        <v>274</v>
      </c>
      <c r="G40" s="61" t="s">
        <v>275</v>
      </c>
      <c r="H40" s="61" t="s">
        <v>276</v>
      </c>
      <c r="I40" s="61" t="s">
        <v>277</v>
      </c>
      <c r="J40" s="61" t="s">
        <v>278</v>
      </c>
      <c r="K40" s="61" t="s">
        <v>279</v>
      </c>
      <c r="L40" s="61" t="s">
        <v>280</v>
      </c>
      <c r="M40" s="61" t="s">
        <v>281</v>
      </c>
      <c r="N40" s="61" t="s">
        <v>282</v>
      </c>
      <c r="O40" s="61" t="s">
        <v>283</v>
      </c>
      <c r="P40" s="61" t="s">
        <v>284</v>
      </c>
      <c r="Q40" s="61" t="s">
        <v>285</v>
      </c>
      <c r="R40" s="61" t="s">
        <v>286</v>
      </c>
      <c r="S40" s="61" t="s">
        <v>287</v>
      </c>
      <c r="T40" s="61" t="s">
        <v>288</v>
      </c>
      <c r="U40" s="61" t="s">
        <v>289</v>
      </c>
      <c r="V40" s="61" t="s">
        <v>290</v>
      </c>
      <c r="W40" s="61" t="s">
        <v>291</v>
      </c>
      <c r="X40" s="63" t="s">
        <v>292</v>
      </c>
      <c r="Y40" s="64" t="s">
        <v>293</v>
      </c>
      <c r="Z40" s="64" t="s">
        <v>293</v>
      </c>
    </row>
    <row r="41" spans="1:26" ht="15">
      <c r="B41" s="65"/>
      <c r="C41" s="66"/>
      <c r="D41" s="66"/>
      <c r="E41" s="65"/>
      <c r="F41" s="65"/>
      <c r="G41" s="65"/>
      <c r="H41" s="65"/>
      <c r="I41" s="65"/>
      <c r="J41" s="65"/>
      <c r="K41" s="65"/>
      <c r="L41" s="65"/>
      <c r="M41" s="65"/>
      <c r="N41" s="65"/>
      <c r="O41" s="65"/>
      <c r="P41" s="65"/>
      <c r="Q41" s="65"/>
      <c r="R41" s="65"/>
      <c r="S41" s="65"/>
      <c r="T41" s="65"/>
      <c r="U41" s="65"/>
      <c r="V41" s="65"/>
      <c r="W41" s="65"/>
      <c r="X41" s="67">
        <f>COUNTIF(E41:W41,"SI")</f>
        <v>0</v>
      </c>
      <c r="Y41" s="68" t="str">
        <f>IF(OR(T41="SI",X41&gt;11),"100",IF(X41&gt;5,"80",IF(X41&gt;0,"60","")))</f>
        <v/>
      </c>
      <c r="Z41" s="69" t="str">
        <f>IF(OR(T41="SI",X41&gt;11),"CATASTRÓFICO",IF(X41&gt;5,"MAYOR",IF(X41&gt;0,"MODERADO","")))</f>
        <v/>
      </c>
    </row>
    <row r="45" spans="1:26" ht="23.25">
      <c r="A45" s="318" t="s">
        <v>294</v>
      </c>
      <c r="B45" s="318"/>
      <c r="C45" s="318"/>
      <c r="D45" s="318"/>
      <c r="E45" s="318"/>
      <c r="F45" s="318"/>
      <c r="G45" s="318"/>
      <c r="H45" s="318"/>
      <c r="I45" s="318"/>
      <c r="J45" s="318"/>
    </row>
    <row r="46" spans="1:26">
      <c r="C46" s="21"/>
      <c r="D46" s="5"/>
      <c r="E46" s="5"/>
      <c r="F46" s="5"/>
      <c r="G46" s="5"/>
      <c r="H46" s="5"/>
    </row>
    <row r="47" spans="1:26" ht="15.75">
      <c r="B47" s="310" t="s">
        <v>238</v>
      </c>
      <c r="C47" s="82" t="s">
        <v>179</v>
      </c>
      <c r="D47" s="85"/>
      <c r="E47" s="96"/>
      <c r="F47" s="86"/>
      <c r="G47" s="96"/>
      <c r="H47" s="87"/>
      <c r="J47" s="321" t="s">
        <v>295</v>
      </c>
    </row>
    <row r="48" spans="1:26" ht="15.75">
      <c r="B48" s="310"/>
      <c r="C48" s="83">
        <v>1</v>
      </c>
      <c r="D48" s="88"/>
      <c r="E48" s="97"/>
      <c r="F48" s="81"/>
      <c r="G48" s="97"/>
      <c r="H48" s="89"/>
      <c r="J48" s="322"/>
    </row>
    <row r="49" spans="2:10" ht="15.75">
      <c r="B49" s="310"/>
      <c r="C49" s="82" t="s">
        <v>173</v>
      </c>
      <c r="D49" s="102"/>
      <c r="E49" s="103"/>
      <c r="F49" s="86"/>
      <c r="G49" s="96"/>
      <c r="H49" s="87"/>
      <c r="J49" s="311" t="s">
        <v>182</v>
      </c>
    </row>
    <row r="50" spans="2:10" ht="15.75">
      <c r="B50" s="310"/>
      <c r="C50" s="83">
        <v>0.8</v>
      </c>
      <c r="D50" s="104"/>
      <c r="E50" s="105"/>
      <c r="F50" s="94"/>
      <c r="G50" s="101"/>
      <c r="H50" s="95"/>
      <c r="J50" s="312"/>
    </row>
    <row r="51" spans="2:10" ht="15.75">
      <c r="B51" s="310"/>
      <c r="C51" s="82" t="s">
        <v>168</v>
      </c>
      <c r="D51" s="90"/>
      <c r="E51" s="98"/>
      <c r="F51" s="80"/>
      <c r="G51" s="97"/>
      <c r="H51" s="89"/>
      <c r="J51" s="313" t="s">
        <v>176</v>
      </c>
    </row>
    <row r="52" spans="2:10" ht="15.75">
      <c r="B52" s="310"/>
      <c r="C52" s="83">
        <v>0.6</v>
      </c>
      <c r="D52" s="90"/>
      <c r="E52" s="98"/>
      <c r="F52" s="80"/>
      <c r="G52" s="97"/>
      <c r="H52" s="89"/>
      <c r="J52" s="314"/>
    </row>
    <row r="53" spans="2:10" ht="15.75">
      <c r="B53" s="310"/>
      <c r="C53" s="82" t="s">
        <v>162</v>
      </c>
      <c r="D53" s="106"/>
      <c r="E53" s="103"/>
      <c r="F53" s="107"/>
      <c r="G53" s="96"/>
      <c r="H53" s="87"/>
      <c r="J53" s="315" t="s">
        <v>169</v>
      </c>
    </row>
    <row r="54" spans="2:10" ht="15.75">
      <c r="B54" s="310"/>
      <c r="C54" s="83">
        <v>0.4</v>
      </c>
      <c r="D54" s="92"/>
      <c r="E54" s="105"/>
      <c r="F54" s="93"/>
      <c r="G54" s="101"/>
      <c r="H54" s="95"/>
      <c r="J54" s="316"/>
    </row>
    <row r="55" spans="2:10" ht="15.75">
      <c r="B55" s="310"/>
      <c r="C55" s="84" t="s">
        <v>158</v>
      </c>
      <c r="D55" s="91"/>
      <c r="E55" s="99"/>
      <c r="F55" s="80"/>
      <c r="G55" s="97"/>
      <c r="H55" s="89"/>
      <c r="J55" s="319" t="s">
        <v>161</v>
      </c>
    </row>
    <row r="56" spans="2:10" ht="15.75">
      <c r="B56" s="310"/>
      <c r="C56" s="83">
        <v>0.2</v>
      </c>
      <c r="D56" s="92"/>
      <c r="E56" s="100"/>
      <c r="F56" s="93"/>
      <c r="G56" s="101"/>
      <c r="H56" s="95"/>
      <c r="J56" s="320"/>
    </row>
    <row r="57" spans="2:10" ht="17.649999999999999">
      <c r="D57" s="73" t="s">
        <v>138</v>
      </c>
      <c r="E57" s="77" t="s">
        <v>166</v>
      </c>
      <c r="F57" s="77" t="s">
        <v>172</v>
      </c>
      <c r="G57" s="79" t="s">
        <v>178</v>
      </c>
      <c r="H57" s="74" t="s">
        <v>184</v>
      </c>
    </row>
    <row r="58" spans="2:10">
      <c r="D58" s="75">
        <v>0.2</v>
      </c>
      <c r="E58" s="78">
        <v>0.4</v>
      </c>
      <c r="F58" s="78">
        <v>0.6</v>
      </c>
      <c r="G58" s="78">
        <v>0.8</v>
      </c>
      <c r="H58" s="76">
        <v>1</v>
      </c>
    </row>
    <row r="59" spans="2:10" ht="23.25">
      <c r="D59" s="317" t="s">
        <v>155</v>
      </c>
      <c r="E59" s="317"/>
      <c r="F59" s="317"/>
      <c r="G59" s="317"/>
      <c r="H59" s="317"/>
    </row>
    <row r="63" spans="2:10">
      <c r="D63" s="308" t="s">
        <v>296</v>
      </c>
      <c r="E63" s="308"/>
      <c r="F63" s="308"/>
    </row>
    <row r="64" spans="2:10">
      <c r="D64" s="110" t="s">
        <v>297</v>
      </c>
      <c r="E64" s="110" t="s">
        <v>298</v>
      </c>
      <c r="F64" s="110" t="s">
        <v>299</v>
      </c>
    </row>
    <row r="65" spans="4:6" ht="85.5">
      <c r="D65" s="109" t="s">
        <v>300</v>
      </c>
      <c r="E65" s="70" t="s">
        <v>301</v>
      </c>
      <c r="F65" s="70" t="s">
        <v>302</v>
      </c>
    </row>
    <row r="66" spans="4:6" ht="57">
      <c r="D66" s="109" t="s">
        <v>303</v>
      </c>
      <c r="E66" s="70" t="s">
        <v>304</v>
      </c>
      <c r="F66" s="109" t="s">
        <v>305</v>
      </c>
    </row>
    <row r="67" spans="4:6" ht="57">
      <c r="D67" s="109" t="s">
        <v>306</v>
      </c>
      <c r="E67" s="109" t="s">
        <v>307</v>
      </c>
      <c r="F67" s="109" t="s">
        <v>308</v>
      </c>
    </row>
    <row r="69" spans="4:6" ht="30" customHeight="1">
      <c r="D69" s="71" t="s">
        <v>309</v>
      </c>
      <c r="E69" s="309" t="s">
        <v>310</v>
      </c>
      <c r="F69" s="309"/>
    </row>
    <row r="70" spans="4:6" ht="30" customHeight="1">
      <c r="D70" s="71" t="s">
        <v>311</v>
      </c>
      <c r="E70" s="309" t="s">
        <v>312</v>
      </c>
      <c r="F70" s="309"/>
    </row>
    <row r="73" spans="4:6">
      <c r="E73" s="111" t="s">
        <v>295</v>
      </c>
      <c r="F73" s="111" t="s">
        <v>313</v>
      </c>
    </row>
    <row r="74" spans="4:6" ht="28.5">
      <c r="E74" s="112" t="s">
        <v>314</v>
      </c>
      <c r="F74" s="113" t="s">
        <v>315</v>
      </c>
    </row>
    <row r="75" spans="4:6" ht="28.5">
      <c r="E75" s="114" t="s">
        <v>316</v>
      </c>
      <c r="F75" s="113" t="s">
        <v>317</v>
      </c>
    </row>
    <row r="76" spans="4:6" ht="28.5">
      <c r="E76" s="115" t="s">
        <v>173</v>
      </c>
      <c r="F76" s="113" t="s">
        <v>317</v>
      </c>
    </row>
    <row r="77" spans="4:6" ht="28.5">
      <c r="E77" s="116" t="s">
        <v>318</v>
      </c>
      <c r="F77" s="113" t="s">
        <v>317</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56797719-FD93-4CCA-B760-9C57DA185D6B}"/>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Andres Orlando Torres Eusse</cp:lastModifiedBy>
  <cp:revision/>
  <dcterms:created xsi:type="dcterms:W3CDTF">2021-05-10T15:52:34Z</dcterms:created>
  <dcterms:modified xsi:type="dcterms:W3CDTF">2026-06-01T16:48:49Z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