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updateLinks="always"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16" documentId="13_ncr:1_{01E6810A-9DB0-4E00-A339-3A23985128DE}" xr6:coauthVersionLast="47" xr6:coauthVersionMax="47" xr10:uidLastSave="{1F1E6112-7053-4CE1-A2B0-F2B3FA60E4A9}"/>
  <bookViews>
    <workbookView xWindow="-108" yWindow="-108" windowWidth="23256" windowHeight="12456" tabRatio="789" firstSheet="1" activeTab="3" xr2:uid="{E9951750-6718-4E65-99C4-7D8C6E70D595}"/>
  </bookViews>
  <sheets>
    <sheet name="CONTROL DE CAMBIOS" sheetId="11" r:id="rId1"/>
    <sheet name="Riesgos Gestión #1" sheetId="7" r:id="rId2"/>
    <sheet name="Riesgos Gestión #2" sheetId="9" r:id="rId3"/>
    <sheet name="Riesgos Gestión #3" sheetId="10" r:id="rId4"/>
    <sheet name="Datos" sheetId="5" r:id="rId5"/>
    <sheet name="Instructivo" sheetId="4" r:id="rId6"/>
  </sheets>
  <definedNames>
    <definedName name="_xlnm.Print_Area" localSheetId="1">'Riesgos Gestión #1'!$A$1:$BB$21</definedName>
    <definedName name="_xlnm.Print_Area" localSheetId="2">'Riesgos Gestión #2'!$A$1:$BB$23</definedName>
    <definedName name="_xlnm.Print_Area" localSheetId="3">'Riesgos Gestión #3'!$A$1:$BB$19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1" i="9" l="1"/>
  <c r="AJ21" i="9"/>
  <c r="AK18" i="9"/>
  <c r="AK19" i="9" s="1"/>
  <c r="AG18" i="9"/>
  <c r="AI18" i="9" s="1"/>
  <c r="AG19" i="9" s="1"/>
  <c r="AK17" i="9"/>
  <c r="AJ17" i="9"/>
  <c r="AI17" i="9"/>
  <c r="AG17" i="9"/>
  <c r="AH17" i="9" s="1"/>
  <c r="AL17" i="9" s="1"/>
  <c r="AI19" i="9" l="1"/>
  <c r="AG20" i="9" s="1"/>
  <c r="AH19" i="9"/>
  <c r="AK20" i="9"/>
  <c r="AJ20" i="9" s="1"/>
  <c r="AJ19" i="9"/>
  <c r="AH18" i="9"/>
  <c r="AJ18" i="9"/>
  <c r="AL19" i="9" l="1"/>
  <c r="AL18" i="9"/>
  <c r="AI20" i="9"/>
  <c r="AG21" i="9" s="1"/>
  <c r="AH20" i="9"/>
  <c r="AL20" i="9" s="1"/>
  <c r="AH21" i="9" l="1"/>
  <c r="AL21" i="9" s="1"/>
  <c r="AI21" i="9"/>
  <c r="AF21" i="9" l="1"/>
  <c r="AF20" i="9"/>
  <c r="AF19" i="9"/>
  <c r="AF17" i="9"/>
  <c r="AF18" i="9"/>
  <c r="AA20" i="9"/>
  <c r="X20" i="9"/>
  <c r="AA19" i="9"/>
  <c r="X19" i="9"/>
  <c r="AA18" i="9"/>
  <c r="X18" i="9"/>
  <c r="AF17" i="10" l="1"/>
  <c r="AA17" i="10"/>
  <c r="X17" i="10"/>
  <c r="K17" i="10"/>
  <c r="L17" i="10" s="1"/>
  <c r="H17" i="10"/>
  <c r="I17" i="10" s="1"/>
  <c r="AA21" i="9"/>
  <c r="X21" i="9"/>
  <c r="AA17" i="9"/>
  <c r="X17" i="9"/>
  <c r="K17" i="9"/>
  <c r="L17" i="9" s="1"/>
  <c r="M17" i="9" s="1"/>
  <c r="H17" i="9"/>
  <c r="I17" i="9" s="1"/>
  <c r="AI17" i="10" l="1"/>
  <c r="M17" i="10"/>
  <c r="AK17" i="10" s="1"/>
  <c r="N17" i="10"/>
  <c r="O17" i="10" s="1"/>
  <c r="AG17" i="10"/>
  <c r="AH17" i="10" s="1"/>
  <c r="N17" i="9"/>
  <c r="O17" i="9" s="1"/>
  <c r="AJ17" i="10" l="1"/>
  <c r="AL17" i="10" s="1"/>
  <c r="AM17" i="10" s="1"/>
  <c r="AA19" i="7" l="1"/>
  <c r="X19" i="7"/>
  <c r="AA18" i="7"/>
  <c r="X18" i="7"/>
  <c r="AA17" i="7"/>
  <c r="K17" i="7" l="1"/>
  <c r="L17" i="7" s="1"/>
  <c r="M17" i="7" s="1"/>
  <c r="X17" i="7"/>
  <c r="H17" i="7"/>
  <c r="I17" i="7" s="1"/>
  <c r="AI17" i="7" s="1"/>
  <c r="X41" i="4"/>
  <c r="Z41" i="4" s="1"/>
  <c r="AG17" i="7" l="1"/>
  <c r="N17" i="7"/>
  <c r="O17" i="7" s="1"/>
  <c r="AK17" i="7"/>
  <c r="AJ17" i="7" s="1"/>
  <c r="Y41" i="4"/>
  <c r="AK18" i="7" l="1"/>
  <c r="AH17" i="7"/>
  <c r="AL17" i="7" s="1"/>
  <c r="AM17" i="7" s="1"/>
  <c r="AG18" i="7"/>
  <c r="AK19" i="7" l="1"/>
  <c r="AJ18" i="7"/>
  <c r="AH18" i="7"/>
  <c r="AI18" i="7"/>
  <c r="AG19" i="7" s="1"/>
  <c r="AL18" i="7" l="1"/>
  <c r="AM18" i="7" s="1"/>
  <c r="AJ19" i="7"/>
  <c r="AI19" i="7"/>
  <c r="AH19" i="7"/>
  <c r="AL19" i="7" l="1"/>
  <c r="AM1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D0757EFD-52E5-47E0-B618-FF7DEB60C42C}">
      <text>
        <r>
          <rPr>
            <b/>
            <sz val="9"/>
            <color indexed="81"/>
            <rFont val="Tahoma"/>
            <family val="2"/>
          </rPr>
          <t>ACEPTAR EL RIESGO
REDUCIR EL RIESGO
EVITAR EL RIESGO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68C8F3C-B7B2-4249-90F7-F8CEB6D26360}">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<sst xmlns="http://schemas.openxmlformats.org/spreadsheetml/2006/main" count="633" uniqueCount="351">
  <si>
    <t>CONTROL DE CAMBIOS</t>
  </si>
  <si>
    <t>A continuación se presentan los cambios realizados de los riesgos en el proceso</t>
  </si>
  <si>
    <t xml:space="preserve">FECHA </t>
  </si>
  <si>
    <t>CAMBIO REALIZADO</t>
  </si>
  <si>
    <r>
      <rPr>
        <b/>
        <sz val="11"/>
        <color theme="1"/>
        <rFont val="Calibri"/>
        <family val="2"/>
        <scheme val="minor"/>
      </rPr>
      <t>Riesgo #1:</t>
    </r>
    <r>
      <rPr>
        <sz val="11"/>
        <color theme="1"/>
        <rFont val="Calibri"/>
        <family val="2"/>
        <scheme val="minor"/>
      </rPr>
      <t xml:space="preserve"> Se actualiza la fecha para la ejecución de las acciones a implementar para el fortalecimiento a:  01/04/2026 al 30/12/2026</t>
    </r>
  </si>
  <si>
    <r>
      <rPr>
        <b/>
        <sz val="11"/>
        <color theme="1"/>
        <rFont val="Calibri"/>
        <family val="2"/>
        <scheme val="minor"/>
      </rPr>
      <t>Riesgo #2:</t>
    </r>
    <r>
      <rPr>
        <sz val="11"/>
        <color theme="1"/>
        <rFont val="Calibri"/>
        <family val="2"/>
        <scheme val="minor"/>
      </rPr>
      <t xml:space="preserve"> No requiere modificación</t>
    </r>
  </si>
  <si>
    <r>
      <rPr>
        <b/>
        <sz val="11"/>
        <color theme="1"/>
        <rFont val="Calibri"/>
        <family val="2"/>
        <scheme val="minor"/>
      </rPr>
      <t>Riesgo #3:</t>
    </r>
    <r>
      <rPr>
        <sz val="11"/>
        <color theme="1"/>
        <rFont val="Calibri"/>
        <family val="2"/>
        <scheme val="minor"/>
      </rPr>
      <t xml:space="preserve"> Se actualiza la fecha para la ejecución de las acciones a implementar para el fortalecimiento a:  01/06/2026 al 30/12/2026</t>
    </r>
  </si>
  <si>
    <t>Se podrán incluir más filas de acuerdo a la cambios realizados</t>
  </si>
  <si>
    <t xml:space="preserve">DIRECCIONAMIENTO ESTRATÉGICO </t>
  </si>
  <si>
    <t>CÓDIGO</t>
  </si>
  <si>
    <t>E-DES-FT-015</t>
  </si>
  <si>
    <t>VERSIÓN</t>
  </si>
  <si>
    <t>11</t>
  </si>
  <si>
    <t>MAPA DE RIESGOS DE GESTIÓN Y RIESGOS FISCALES</t>
  </si>
  <si>
    <t>PÁGINA</t>
  </si>
  <si>
    <t>1 DE 3</t>
  </si>
  <si>
    <t>VIGENTE DESDE</t>
  </si>
  <si>
    <t>Proceso</t>
  </si>
  <si>
    <t xml:space="preserve">GESTION DOCUMENTAL								</t>
  </si>
  <si>
    <t>Objetivo del Proceso</t>
  </si>
  <si>
    <t xml:space="preserve">Establecer, organizar y dirigir la Gestión Documental del IDIPRON, con el fin de de planear y coordinar los procesos archivísticos necesarios para salvaguardar el patrimonio documental y disponerlo para los usuarios; Fijar políticas y expedir lineamientos para garantizar la conservación y el uso adecuado de los documentos (independientemente de su soporte), de conformidad con los planes y programas, promover la organización y fortalecimiento de los archivos en cada una de las sedes para garantizar la eficacia de la gestión de la información y conservación de la memoria institucional.								</t>
  </si>
  <si>
    <t>Alcance</t>
  </si>
  <si>
    <t xml:space="preserve">El proceso de gestión documental inicia desde la planeación estratégica de IDIPRON, involucra la formulación de directrices, procedimientos e instrumentos archivísticos, aplicables durante todo el ciclo vital del documento, así como la evaluación y mejora continua en los diferentes procesos archivísticos producción, gestión y tramite, organización, transferencia, Disposición final y Valoración Documental garantizando la conservación y preservación de la información 								</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</si>
  <si>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</si>
  <si>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</si>
  <si>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</si>
  <si>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</si>
  <si>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</si>
  <si>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</si>
  <si>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</si>
  <si>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</si>
  <si>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</si>
  <si>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</si>
  <si>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</si>
  <si>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</si>
  <si>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</si>
  <si>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</si>
  <si>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</si>
  <si>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</si>
  <si>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</si>
  <si>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</si>
  <si>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</si>
  <si>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</si>
  <si>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</si>
  <si>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</si>
  <si>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</si>
  <si>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</si>
  <si>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</si>
  <si>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</si>
  <si>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</si>
  <si>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</si>
  <si>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</si>
  <si>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</si>
  <si>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</si>
  <si>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</si>
  <si>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</si>
  <si>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</si>
  <si>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</si>
  <si>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</si>
  <si>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</si>
  <si>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</si>
  <si>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</si>
  <si>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</si>
  <si>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</si>
  <si>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</si>
  <si>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</si>
  <si>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</si>
  <si>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</si>
  <si>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</si>
  <si>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</si>
  <si>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</si>
  <si>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</si>
  <si>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</si>
  <si>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</si>
  <si>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Quejas o sanciones</t>
  </si>
  <si>
    <t>incumplimiento de los lineamientos en la radicación</t>
  </si>
  <si>
    <t>Posibilidad de afectación reputacional por quejas o sanciones debido al incumplimiento de los lineamientos en la radicación</t>
  </si>
  <si>
    <t>El riesgo afecta la imagen de la entidad con algunos usuarios de relevancia frente al logro de los objetivos.</t>
  </si>
  <si>
    <t>El /la servidor/a o contratista responsable de la radicación.</t>
  </si>
  <si>
    <t>Cada vez que se radique la comunicación</t>
  </si>
  <si>
    <t>Revisar cada comunicación oficial verificando que el formato utilizado cumpla con los criterios definidos.</t>
  </si>
  <si>
    <t>Se revisa cada comunicación oficial verificando que el formato utilizado sea el adecuado y corresponda a la versión actualizada, que contenga código de la oficina productora según TRD, que tenga firma del remitente, de la persona que proyecta, revisa y aprueba, que los anexos relacionados correspondan a lo mencionado en la comunicación y que contenga datos explícitos para dar gestión y trámite.</t>
  </si>
  <si>
    <t>En caso de que la comunicación no cumpla con alguno de los aspectos mencionados, ésta se devuelve a la dependencia productora para su revisión y ajuste.</t>
  </si>
  <si>
    <t>Comunicación oficial 
Correo electrónico con el ajuste a realizar ( Cuando aplique)</t>
  </si>
  <si>
    <t>Preventivo</t>
  </si>
  <si>
    <t>Manual</t>
  </si>
  <si>
    <t>Documentado</t>
  </si>
  <si>
    <t>Administración de las Comunicaciones Oficiales A-GDO-PR-002</t>
  </si>
  <si>
    <t>Continua</t>
  </si>
  <si>
    <t>Con registro</t>
  </si>
  <si>
    <t>Comunicación oficial 
Correo electrónicos con el ajuste a realizar ( Cuando aplique)</t>
  </si>
  <si>
    <t>REDUCIR EL RIESGO</t>
  </si>
  <si>
    <t>Realizar el envío mensual de piezas comunicacionales que indiquen la forma en que se deben solicitar la radicación de las comunicaciones oficiales.</t>
  </si>
  <si>
    <t>Gerente Administrativa</t>
  </si>
  <si>
    <t xml:space="preserve"> 01/04/2026 al 30/12/2026</t>
  </si>
  <si>
    <t>Durante el cuatrimestre, los encargados de la radicación revisaron meticulosamente cada documento que se recibió, ya sea por ventanilla o correo electrónico, con el propósito de radicarlo. Desde el 01 de enero hasta el 30 de abril, se radicaron un total de 6922 comunicaciones oficiales, las cuales se distribuyeron de la siguiente manera: 2422 fueron de tipo Interna Enviada, 2179 de tipo Externa Enviada y 2321 de tipo Externa Recibida.
Los documentos que se reciben con solicitud de radicación y los que no cumplen con los lineamientos establecidos, son devueltos con la solicitud de que sean corregidos para poder realizar el trámite de radicación correspondiente.
Se adjunta la base de datos de los documentos radicados.</t>
  </si>
  <si>
    <t>La solicitará modificación del plan de acción del riesgo, ajustando la periodicidad del envío de la comunicación.</t>
  </si>
  <si>
    <t>No se materializó el riesgo</t>
  </si>
  <si>
    <t>N/A</t>
  </si>
  <si>
    <t>El proceso no reportó monitoreo</t>
  </si>
  <si>
    <t>Control 1:
Se reportó que durante este periodo no se dio aplicación a la actividad de control
No se materializo el riesgo
Control 2:
No se aportó evidencia que dé cuenta de la ejecución de la actividad de control
No se materializo el riesgo
Control 3:
Se reportó que durante este periodo no se dio aplicación a la actividad de control
No se materializo el riesgo
Acciones de fortalecimiento: No se aportó evidencia que dé cuenta de la ejecución de la actividad de controles</t>
  </si>
  <si>
    <t>El/la  servidor/a o contratista del proceso de Gestión Documental.</t>
  </si>
  <si>
    <t>Mensualmente</t>
  </si>
  <si>
    <t>Revisar la generación del reporte del aplicativo CORDIS, de las comunicaciones vencidas.</t>
  </si>
  <si>
    <t>A través de memorando, se envía un informe mensual donde se revisan las comunicaciones que se encuentran sin respuesta y se envía a los responsables de cada proceso para que realice las gestiones necesarias para el cierre del caso en el Cordis.</t>
  </si>
  <si>
    <t>En el momento de identificar la no realización del informe, se procede de manera inmediata a realizar y enviarlo a los procesos para continuar su gestión</t>
  </si>
  <si>
    <t xml:space="preserve">Memorando - Informe Mensual </t>
  </si>
  <si>
    <t>Detectivo</t>
  </si>
  <si>
    <t>Correo electrónicos con el ajuste a realizar ( Cuando aplique)</t>
  </si>
  <si>
    <t xml:space="preserve">2. Se realizaron los Informe Mensuales del Sistema de Control Interno de Correspondencia (CORDIS)
Período cubierto: 1 de enero al 30 de abril de 2026.
Este informe se generó para registrar las comunicaciones oficiales pendientes de cierre. Se remitió a los responsables de cada proceso con el objetivo de facilitar las gestiones necesarias para el cierre de los casos en el CORDIS.
Como parte de este proceso, se envían memorandos reportando a las oficinas productoras estos hallazgos y se solicitó los ajustes necesarios. Según los datos arrojados por el CORDIS se puede evidenciar lo siguiente: 
Se remitieron los memorandos a las oficinas productoras solicitando los ajustes necesarios. Se adjuntan memorandos enviados.
</t>
  </si>
  <si>
    <t>El/la servidor/a o contratista responsable de la radicación.</t>
  </si>
  <si>
    <t xml:space="preserve">Cada vez que se detecta un documento con incumplimiento de los lineamientos en la radicación. </t>
  </si>
  <si>
    <t>Verificar el cumplimiento de los lineamientos en la radicación.</t>
  </si>
  <si>
    <t>Se verifica que el formato cumpla con los lineamientos establecidos en la circular 032 y lo definido en el A-GDO-PR-002 Procedimiento Administración de las Comunicaciones Oficiales.</t>
  </si>
  <si>
    <t>Se solicita al proceso dueño del documento mediante correo electrónico ajustar la información, radica si es necesario y gestiona nuevamente el documento.</t>
  </si>
  <si>
    <t>Memorando - Correo electrónico (Cuando aplique)</t>
  </si>
  <si>
    <t>Correctivo</t>
  </si>
  <si>
    <t>Cada que se detecta un  documento con incumplimiento de los lineamientos  en la radicación</t>
  </si>
  <si>
    <t>Cada vez que se detectó un documento con incumplimiento de los lineamientos en la radicación, se envió correo con la solicitud de ajuste en su contenido o forma, a la dependencia productora para su correcta radicación. 
La revisión del documento previo al proceso de radicación, fue efectiva y ayudó a evitar reprocesos y a dar un trámite más oportuno a las comunicaciones, gracias a ello no se debieron realizar ajustes a los documentos ya radicados. Se adjuntan memorandos.</t>
  </si>
  <si>
    <t xml:space="preserve">Se podrán incluir más filas de acuerdo a la cantidad de riesgos que se requieran relacionar </t>
  </si>
  <si>
    <t>Vr. 02; 13/03/2024</t>
  </si>
  <si>
    <t>2 DE 3</t>
  </si>
  <si>
    <t xml:space="preserve">Quejas o sanciones </t>
  </si>
  <si>
    <t xml:space="preserve">Perdida parcial o total de la memoria institucional ocasionada por el incumplimiento en los lineamientos establecidos para la intervención y custodia del acervo documental </t>
  </si>
  <si>
    <t xml:space="preserve">Posibilidad de afectación reputacional por queja o sanción debido a perdida parcial o total de la memoria institucional ocasionada por el incumplimiento en los lineamientos establecidos para la intervención y custodia del acervo documental </t>
  </si>
  <si>
    <t>El riesgo afecta la imagen de la entidad internamente, de conocimiento general nivel interno, de junta directiva y/o de proveedores</t>
  </si>
  <si>
    <t xml:space="preserve">Los/as profesionales archivistas </t>
  </si>
  <si>
    <t>Anualmente</t>
  </si>
  <si>
    <r>
      <rPr>
        <sz val="12"/>
        <color rgb="FF000000"/>
        <rFont val="Times New Roman"/>
      </rPr>
      <t>Verificar la correcta intervención a los archivos de gestión</t>
    </r>
    <r>
      <rPr>
        <b/>
        <sz val="10"/>
        <color rgb="FF000000"/>
        <rFont val="Times New Roman"/>
      </rPr>
      <t>.</t>
    </r>
  </si>
  <si>
    <r>
      <rPr>
        <sz val="12"/>
        <color rgb="FF000000"/>
        <rFont val="Times New Roman"/>
      </rPr>
      <t>Se realizan visitas anuales a cada upi y dependencia de la entidad con el fin de verificar la correcta intervención a los archivos de gestión, como producto de cada visita se generan compromisos encaminados a mejorar la preservación de la documentación</t>
    </r>
    <r>
      <rPr>
        <b/>
        <sz val="10"/>
        <color rgb="FF000000"/>
        <rFont val="Times New Roman"/>
      </rPr>
      <t>.</t>
    </r>
  </si>
  <si>
    <t>En el caso de no completar las visitas programadas se realiza un informe anual, con la problemática presentada y plan de acción para la siguiente vigencia.</t>
  </si>
  <si>
    <t>Actas de visitas y listados de asistencias
Informe anual ( Cuando aplique)</t>
  </si>
  <si>
    <t>Se tiene documentado en el PINAR y PGD</t>
  </si>
  <si>
    <t>MODERADO</t>
  </si>
  <si>
    <t>De acuerdo con la metodología para la administración del riesgo, no se formulan acciones de fortalecimiento para la vigencia 2026, por cuanto los controles existentes se consideran suficientes y permiten mitigar el riesgo</t>
  </si>
  <si>
    <t>Las visitas se realizarán en el tercer cuatrimestre de la vigencia</t>
  </si>
  <si>
    <t>Control 1:
Se reportó que durante este periodo no se dio aplicación a la actividad de control
No se materializo el riesgo
Control 2:
Se reportó que durante este periodo no se dio aplicación a la actividad de control
No se materializo el riesgo
Control 3:
No se aportó evidencia que dé cuenta de la ejecución de la actividad de control
No se materializo el riesgo
Control 4:
Se reportó que durante este periodo no se dio aplicación a la actividad de control
No se materializo el riesgo
Control 5:
No se aportó evidencia que dé cuenta de la ejecución de la actividad de control
No se materializo el riesgo</t>
  </si>
  <si>
    <t xml:space="preserve"> El/la profesional archivista</t>
  </si>
  <si>
    <t xml:space="preserve">Verificar la correcta implementación del Sistema Integrado de Conservación en el componente del plan de conservación documental </t>
  </si>
  <si>
    <t>Realiza visitas anuales a cada upi y dependencia de la entidad con el fin de verificar la correcta implementación del Sistema Integrado de Conservación en el componente del plan de conservación documental, como producto de cada visita se generan solicitudes a las áreas de gestión ambiental, infraestructura y seguridad y salud en el trabajo, según corresponda con el fin de garantizar la correcta conservación de la documentación.</t>
  </si>
  <si>
    <t>En el caso de no completar las visitas programadas se realiza un informe anual, con la problemática presentada y plan de acción para la siguiente vigencia</t>
  </si>
  <si>
    <t>Actas de visitas, listados de asistencias y formato A-GDO-FT-017
Informe anual (Cuando aplique)</t>
  </si>
  <si>
    <t>Se encuentra documentado en el SIC</t>
  </si>
  <si>
    <t>El/la profesional archivista</t>
  </si>
  <si>
    <t xml:space="preserve">Trimestral </t>
  </si>
  <si>
    <t>Verificar el sistema de monitoreo de las condiciones ambientales implementado en el archivo misional, archivo central, archivo de contratación, archivo territorio (prevención y Territorio Calle), archivo componente educación.</t>
  </si>
  <si>
    <t>Se realizan visitas para verificar el sistema de monitoreo de las condiciones ambientales implementado en el archivo misional, archivo central, archivo de contratación, archivo territorio (prevención y Territorio Calle), archivo componente educación y se emiten alertas cuando detecta condiciones fuera del rango permitido en dichos archivos para determinar las causas que generaron la condición generadora de alerta, subsanando las alertas generadas y elaborando un informe trimestral con las novedades presentadas</t>
  </si>
  <si>
    <t>Se realizan los ajustes que estén afectando el ambiente y nuevamente se realiza la medición del sistema de monitoreo.</t>
  </si>
  <si>
    <t>Informe trimestral.</t>
  </si>
  <si>
    <t>Automático</t>
  </si>
  <si>
    <t>BAJO</t>
  </si>
  <si>
    <t>Dispositivos sin calibración, ni licencia para la generación de informes</t>
  </si>
  <si>
    <t>Los/as servidores/as y contratistas del proceso de Gestión Documental.</t>
  </si>
  <si>
    <t>Cada que se presenta una solicitud de préstamo o consulta de expedientes</t>
  </si>
  <si>
    <t>Validar que se encuentre registrada la solicitud de consulta o préstamo en el formato establecido.</t>
  </si>
  <si>
    <t>Se verifica el diligenciamiento del formato A-GDO-FT-014 y, atienden las solicitudes que se encuentran bajo custodia del proceso llevando seguimiento y control a la correcta y oportuna devolución de los expedientes.</t>
  </si>
  <si>
    <t>Si la información del préstamo no es clara, completa o no corresponde, se solicita aclarar y ajustar para realizar el préstamo</t>
  </si>
  <si>
    <t xml:space="preserve">Formatos A-GDO-FT-014 diligenciados
Correo electrónico (Cuando aplique)
</t>
  </si>
  <si>
    <t xml:space="preserve">Consulta y Préstamo de Expedientes A-GDO-DI-011 </t>
  </si>
  <si>
    <t>Durante el periodo comprendido entre enero y abril de 2026, el proceso de Gestión Documental realizó 25 préstamos documentales en el archivo central. Se adjunta formatos A-GDO-FT-014 diligenciados.</t>
  </si>
  <si>
    <t>Los/as servidores/as y contratistas del proceso de Gestión Documental</t>
  </si>
  <si>
    <t>Diariamente</t>
  </si>
  <si>
    <t>Verificar la aplicación de las TRD y TVD.</t>
  </si>
  <si>
    <t>Se revisa la aplicación de las TRD y TVD y realizan control de calidad a los expedientes pertenecientes al Fondo Documental Acumulado ya conformados teniendo presente los principios de orden original y procedencia.</t>
  </si>
  <si>
    <t xml:space="preserve"> En caso de detectar incumplimientos a los lineamientos y directrices establecidos por los órganos rectores, realizan intervención y ajuste de los expedientes y se ajusta el inventario documental.</t>
  </si>
  <si>
    <t>Formato Único de Inventario Documental actualizado</t>
  </si>
  <si>
    <t>Plan Institucional de Archivo  PINAR</t>
  </si>
  <si>
    <t>En el Archivo Central se realizó la intervención de 769 expedientes, los cuales corresponden a 217 cajas de la serie documental Contratos, pertenecientes a las vigencias 2012 y 2013.</t>
  </si>
  <si>
    <t>3 DE 3</t>
  </si>
  <si>
    <t>Quejas o Sanciones</t>
  </si>
  <si>
    <t>No contar o tener desactualizados los instrumentos archivísticos</t>
  </si>
  <si>
    <t>Posibilidad de afectación reputacional por quejas o sanciones debido a no contar o tener desactualizados los instrumentos archivísticos del Instituto</t>
  </si>
  <si>
    <t>Los/as profesionales del proceso de Gestión Documental designados/as- Gerencia operativa</t>
  </si>
  <si>
    <t>Cada vez que se requiera</t>
  </si>
  <si>
    <t>Revisar todos los instrumentos archivísticos, verificando el cumplimiento de la normatividad vigente y las necesidades identificadas en la entidad a fin de determinar la pertinencia de su actualización.</t>
  </si>
  <si>
    <t>Realizan la revisión a todos los instrumentos archivísticos, verificando el cumplimiento de la normatividad vigente y las necesidades identificadas en la entidad a fin de determinar la pertinencia de su actualización.</t>
  </si>
  <si>
    <t>Cuando detecta la desactualización de los instrumentos archivísticos, se gestiona la actualización de los instrumentos y su oficialización en el SIGID.</t>
  </si>
  <si>
    <t xml:space="preserve">Acta de reunión /  Instrumento archivístico actualizado y aprobado por el CIGD </t>
  </si>
  <si>
    <t>PROGRAMA DE GESTIÓN DOCUMENTAL A-GDO-DI-001</t>
  </si>
  <si>
    <t>Realizar la actualización de los instrumentos archivísticos: PINAR, Programa de Gestión Documental PGD y Política de Gestión Documental.</t>
  </si>
  <si>
    <t>01/06/2026 al 30/12/2026</t>
  </si>
  <si>
    <t>Se realizó la actualización de la Política de Gestión Documental el 2/03/2026, falta la aprobación del Comité Institucional de Gestión y Desempeño.</t>
  </si>
  <si>
    <t>Se realizó la actualización de la Política de Gestión Documental el 2/03/2026</t>
  </si>
  <si>
    <t xml:space="preserve">No se materializó el riesgo </t>
  </si>
  <si>
    <t xml:space="preserve">El proceso no reportó monitoreo
</t>
  </si>
  <si>
    <t>Control 1:
Se reportó que durante este periodo no se dio aplicación a la actividad de control
No se materilizo el riesgo</t>
  </si>
  <si>
    <t>area de impacto</t>
  </si>
  <si>
    <t>PROBABILIDAD DE OCURRENCIA</t>
  </si>
  <si>
    <t>IMPACTO</t>
  </si>
  <si>
    <t>CONDICIONES RIESGO INHERENTE</t>
  </si>
  <si>
    <t>AFECTACIÓN ECONÓMICA O PRESUPUESTAL</t>
  </si>
  <si>
    <t>Económico</t>
  </si>
  <si>
    <t>MUY BAJA</t>
  </si>
  <si>
    <t>LEVE</t>
  </si>
  <si>
    <t>MUY BAJA - LEVE</t>
  </si>
  <si>
    <t>Afectación Menor o igual a 700 SMLMV</t>
  </si>
  <si>
    <t>Leve</t>
  </si>
  <si>
    <t>BAJA</t>
  </si>
  <si>
    <t>MENOR</t>
  </si>
  <si>
    <t>MUY BAJA - MENOR</t>
  </si>
  <si>
    <t>Afectación mayor a 700 y menor o igual a 1500 SMLMV</t>
  </si>
  <si>
    <t>Menor</t>
  </si>
  <si>
    <t>Económico y Reputacional</t>
  </si>
  <si>
    <t>MEDIA</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</si>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</sst>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0">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Arial"/>
      <family val="2"/>
      <charset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2"/>
      <color rgb="FF000000"/>
      <name val="Times New Roman"/>
      <family val="1"/>
    </font>
    <font>
      <sz val="14"/>
      <color rgb="FF000000"/>
      <name val="Times New Roman"/>
      <family val="1"/>
    </font>
    <font>
      <b/>
      <sz val="12"/>
      <name val="Times New Roman"/>
      <family val="1"/>
    </font>
    <font>
      <b/>
      <sz val="16"/>
      <color theme="1"/>
      <name val="Calibri"/>
      <family val="2"/>
      <scheme val="minor"/>
    </font>
    <font>
      <sz val="12"/>
      <color rgb="FF000000"/>
      <name val="Times New Roman"/>
    </font>
    <font>
      <b/>
      <sz val="10"/>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style="thin">
        <color rgb="FF000000"/>
      </top>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31" fillId="0" borderId="0" applyNumberFormat="0" applyFill="0" applyBorder="0" applyAlignment="0" applyProtection="0"/>
    <xf numFmtId="0" fontId="6" fillId="0" borderId="0"/>
  </cellStyleXfs>
  <cellXfs count="347">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4" fillId="0" borderId="1" xfId="0" applyFont="1" applyBorder="1" applyAlignment="1">
      <alignment horizontal="left" vertical="center" wrapText="1"/>
    </xf>
    <xf numFmtId="0" fontId="18" fillId="0" borderId="0" xfId="0" applyFont="1" applyAlignment="1">
      <alignment horizontal="center" vertical="center"/>
    </xf>
    <xf numFmtId="0" fontId="18" fillId="8" borderId="1" xfId="0" applyFont="1" applyFill="1" applyBorder="1" applyAlignment="1">
      <alignment horizontal="center" vertical="center"/>
    </xf>
    <xf numFmtId="0" fontId="21" fillId="0" borderId="0" xfId="0" applyFont="1" applyProtection="1">
      <protection hidden="1"/>
    </xf>
    <xf numFmtId="0" fontId="17" fillId="9" borderId="16" xfId="0" applyFont="1" applyFill="1" applyBorder="1" applyAlignment="1">
      <alignment horizontal="center" vertical="center"/>
    </xf>
    <xf numFmtId="0" fontId="22" fillId="4" borderId="13" xfId="0" applyFont="1" applyFill="1" applyBorder="1" applyAlignment="1">
      <alignment horizontal="center" vertical="center"/>
    </xf>
    <xf numFmtId="0" fontId="22" fillId="10" borderId="1" xfId="0" applyFont="1" applyFill="1" applyBorder="1" applyAlignment="1">
      <alignment horizontal="center" vertical="center"/>
    </xf>
    <xf numFmtId="0" fontId="24" fillId="0" borderId="0" xfId="0" applyFont="1" applyProtection="1">
      <protection hidden="1"/>
    </xf>
    <xf numFmtId="0" fontId="22" fillId="11" borderId="1" xfId="0" applyFont="1" applyFill="1" applyBorder="1" applyAlignment="1">
      <alignment horizontal="center" vertical="center"/>
    </xf>
    <xf numFmtId="0" fontId="22" fillId="3" borderId="1" xfId="0" applyFont="1" applyFill="1" applyBorder="1" applyAlignment="1">
      <alignment horizontal="center" vertical="center"/>
    </xf>
    <xf numFmtId="0" fontId="22" fillId="5" borderId="1" xfId="0" applyFont="1" applyFill="1" applyBorder="1" applyAlignment="1">
      <alignment horizontal="center" vertical="center"/>
    </xf>
    <xf numFmtId="0" fontId="22" fillId="4" borderId="15" xfId="0" applyFont="1" applyFill="1" applyBorder="1" applyAlignment="1">
      <alignment horizontal="center" vertical="center"/>
    </xf>
    <xf numFmtId="0" fontId="22" fillId="6" borderId="15" xfId="0" applyFont="1" applyFill="1" applyBorder="1" applyAlignment="1">
      <alignment horizontal="center" vertical="center"/>
    </xf>
    <xf numFmtId="0" fontId="25" fillId="0" borderId="0" xfId="0" applyFont="1" applyProtection="1">
      <protection hidden="1"/>
    </xf>
    <xf numFmtId="0" fontId="27" fillId="0" borderId="1" xfId="0" applyFont="1" applyBorder="1" applyAlignment="1">
      <alignment horizontal="center" vertical="center" wrapText="1"/>
    </xf>
    <xf numFmtId="0" fontId="26" fillId="10" borderId="1" xfId="0" applyFont="1" applyFill="1" applyBorder="1" applyAlignment="1">
      <alignment horizontal="center" vertical="center"/>
    </xf>
    <xf numFmtId="0" fontId="26" fillId="11"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26" fillId="6" borderId="1" xfId="0" applyFont="1" applyFill="1" applyBorder="1" applyAlignment="1">
      <alignment horizontal="center" vertical="center"/>
    </xf>
    <xf numFmtId="0" fontId="26" fillId="5" borderId="1" xfId="0" applyFont="1" applyFill="1" applyBorder="1" applyAlignment="1">
      <alignment horizontal="center" vertical="center"/>
    </xf>
    <xf numFmtId="0" fontId="0" fillId="0" borderId="0" xfId="0" applyAlignment="1">
      <alignment horizontal="center"/>
    </xf>
    <xf numFmtId="0" fontId="28" fillId="13" borderId="5" xfId="0" applyFont="1" applyFill="1" applyBorder="1" applyAlignment="1">
      <alignment horizontal="center" vertical="center" wrapText="1"/>
    </xf>
    <xf numFmtId="0" fontId="28" fillId="13" borderId="5" xfId="0" applyFont="1" applyFill="1" applyBorder="1" applyAlignment="1" applyProtection="1">
      <alignment horizontal="center" vertical="center" wrapText="1"/>
      <protection hidden="1"/>
    </xf>
    <xf numFmtId="0" fontId="28" fillId="0" borderId="5" xfId="0" applyFont="1" applyBorder="1" applyAlignment="1">
      <alignment horizontal="center" vertical="center" wrapText="1"/>
    </xf>
    <xf numFmtId="0" fontId="28" fillId="0" borderId="5" xfId="0" applyFont="1" applyBorder="1" applyAlignment="1">
      <alignment horizontal="center" wrapText="1"/>
    </xf>
    <xf numFmtId="0" fontId="29" fillId="0" borderId="47" xfId="0" applyFont="1" applyBorder="1" applyAlignment="1" applyProtection="1">
      <alignment horizontal="center" vertical="center"/>
      <protection locked="0"/>
    </xf>
    <xf numFmtId="0" fontId="29"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30" fillId="14" borderId="49" xfId="2" applyFont="1" applyFill="1" applyBorder="1" applyAlignment="1" applyProtection="1">
      <alignment horizontal="center" vertical="center"/>
      <protection hidden="1"/>
    </xf>
    <xf numFmtId="0" fontId="30"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6" fillId="0" borderId="50" xfId="0" applyFont="1" applyBorder="1" applyAlignment="1">
      <alignment horizontal="center" vertical="center"/>
    </xf>
    <xf numFmtId="0" fontId="26"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26" fillId="0" borderId="5" xfId="0" applyFont="1" applyBorder="1" applyAlignment="1">
      <alignment horizontal="center" vertical="center"/>
    </xf>
    <xf numFmtId="9" fontId="0" fillId="0" borderId="6" xfId="2" applyFont="1" applyBorder="1" applyAlignment="1">
      <alignment horizontal="center" vertical="center"/>
    </xf>
    <xf numFmtId="0" fontId="26"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2" fillId="0" borderId="50" xfId="0" applyFont="1" applyBorder="1" applyAlignment="1">
      <alignment horizontal="center" vertical="center"/>
    </xf>
    <xf numFmtId="9" fontId="22" fillId="0" borderId="53" xfId="2" applyFont="1" applyFill="1" applyBorder="1" applyAlignment="1">
      <alignment horizontal="center" vertical="center"/>
    </xf>
    <xf numFmtId="0" fontId="22"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0" fontId="11" fillId="2" borderId="56"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2" fillId="2" borderId="50"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0" fontId="3" fillId="4" borderId="0" xfId="0" applyFont="1" applyFill="1" applyAlignment="1">
      <alignment horizontal="center" vertical="center"/>
    </xf>
    <xf numFmtId="9" fontId="3" fillId="4" borderId="0" xfId="0" applyNumberFormat="1" applyFont="1" applyFill="1" applyAlignment="1">
      <alignment horizontal="center" vertical="center"/>
    </xf>
    <xf numFmtId="9" fontId="3" fillId="0" borderId="0" xfId="0" applyNumberFormat="1" applyFont="1" applyAlignment="1">
      <alignment horizontal="center" vertical="center" wrapText="1"/>
    </xf>
    <xf numFmtId="41" fontId="3" fillId="0" borderId="0" xfId="1" applyFont="1" applyBorder="1" applyAlignment="1">
      <alignment horizontal="center" vertical="center" wrapText="1"/>
    </xf>
    <xf numFmtId="0" fontId="10" fillId="4" borderId="0" xfId="0" applyFont="1" applyFill="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4"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0" fontId="11" fillId="0" borderId="0" xfId="0" applyFont="1" applyAlignment="1" applyProtection="1">
      <alignment horizontal="center" vertical="center" wrapText="1"/>
      <protection locked="0"/>
    </xf>
    <xf numFmtId="0" fontId="15" fillId="0" borderId="0" xfId="0" applyFont="1" applyAlignment="1">
      <alignment horizontal="center" vertical="center" wrapText="1"/>
    </xf>
    <xf numFmtId="41" fontId="3" fillId="0" borderId="0" xfId="1" applyFont="1" applyFill="1" applyBorder="1" applyAlignment="1">
      <alignment horizontal="center" vertical="center" wrapText="1"/>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3" fillId="0" borderId="51" xfId="0" applyFont="1" applyBorder="1" applyAlignment="1">
      <alignment horizontal="center" vertical="center"/>
    </xf>
    <xf numFmtId="0" fontId="3" fillId="0" borderId="51" xfId="0" applyFont="1" applyBorder="1" applyAlignment="1">
      <alignment horizontal="center" vertical="center" wrapText="1"/>
    </xf>
    <xf numFmtId="9" fontId="3" fillId="0" borderId="51" xfId="0" applyNumberFormat="1" applyFont="1" applyBorder="1" applyAlignment="1">
      <alignment horizontal="center" vertical="center"/>
    </xf>
    <xf numFmtId="9" fontId="3" fillId="0" borderId="51" xfId="0" applyNumberFormat="1" applyFont="1" applyBorder="1" applyAlignment="1">
      <alignment horizontal="center" vertical="center" wrapText="1"/>
    </xf>
    <xf numFmtId="41" fontId="3" fillId="0" borderId="51" xfId="1" applyFont="1" applyFill="1" applyBorder="1" applyAlignment="1">
      <alignment horizontal="center" vertical="center" wrapText="1"/>
    </xf>
    <xf numFmtId="0" fontId="10" fillId="0" borderId="51" xfId="0" applyFont="1" applyBorder="1" applyAlignment="1">
      <alignment horizontal="center" vertical="center" textRotation="90"/>
    </xf>
    <xf numFmtId="0" fontId="2" fillId="0" borderId="51" xfId="0" applyFont="1" applyBorder="1" applyAlignment="1">
      <alignment horizontal="left"/>
    </xf>
    <xf numFmtId="0" fontId="2" fillId="0" borderId="51" xfId="0" applyFont="1" applyBorder="1" applyAlignment="1">
      <alignment horizontal="center" vertical="center"/>
    </xf>
    <xf numFmtId="0" fontId="2" fillId="0" borderId="51" xfId="0" applyFont="1" applyBorder="1" applyAlignment="1">
      <alignment horizontal="justify" vertical="center" wrapText="1"/>
    </xf>
    <xf numFmtId="0" fontId="2" fillId="0" borderId="51" xfId="0" applyFont="1" applyBorder="1" applyAlignment="1">
      <alignment horizontal="center" vertical="center" textRotation="90"/>
    </xf>
    <xf numFmtId="9" fontId="9" fillId="0" borderId="51" xfId="0" applyNumberFormat="1" applyFont="1" applyBorder="1" applyAlignment="1">
      <alignment horizontal="center" vertical="center"/>
    </xf>
    <xf numFmtId="0" fontId="2" fillId="0" borderId="51" xfId="0" applyFont="1" applyBorder="1" applyAlignment="1">
      <alignment horizontal="center" vertical="center" textRotation="90" wrapText="1"/>
    </xf>
    <xf numFmtId="0" fontId="9" fillId="0" borderId="51" xfId="0" applyFont="1" applyBorder="1" applyAlignment="1">
      <alignment horizontal="center" vertical="center" textRotation="90" wrapText="1"/>
    </xf>
    <xf numFmtId="9" fontId="2" fillId="0" borderId="51" xfId="0" applyNumberFormat="1" applyFont="1" applyBorder="1" applyAlignment="1">
      <alignment horizontal="center" vertical="center"/>
    </xf>
    <xf numFmtId="164" fontId="2" fillId="0" borderId="51" xfId="0" applyNumberFormat="1" applyFont="1" applyBorder="1" applyAlignment="1">
      <alignment horizontal="center" vertical="center"/>
    </xf>
    <xf numFmtId="0" fontId="3" fillId="0" borderId="51" xfId="0" applyFont="1" applyBorder="1" applyAlignment="1">
      <alignment horizontal="center" vertical="center" textRotation="90"/>
    </xf>
    <xf numFmtId="9" fontId="2" fillId="0" borderId="51" xfId="0" applyNumberFormat="1" applyFont="1" applyBorder="1" applyAlignment="1">
      <alignment horizontal="center" vertical="center" textRotation="90"/>
    </xf>
    <xf numFmtId="0" fontId="2" fillId="0" borderId="51" xfId="0" applyFont="1" applyBorder="1" applyAlignment="1">
      <alignment vertical="center" textRotation="90"/>
    </xf>
    <xf numFmtId="0" fontId="1" fillId="0" borderId="51" xfId="0" applyFont="1" applyBorder="1" applyAlignment="1">
      <alignment horizontal="center" vertical="center" textRotation="90"/>
    </xf>
    <xf numFmtId="0" fontId="2" fillId="2" borderId="5" xfId="0" applyFont="1" applyFill="1" applyBorder="1" applyAlignment="1">
      <alignment horizontal="center" vertical="center" wrapText="1"/>
    </xf>
    <xf numFmtId="0" fontId="2" fillId="0" borderId="1" xfId="0" applyFont="1" applyBorder="1" applyAlignment="1">
      <alignment horizontal="left"/>
    </xf>
    <xf numFmtId="0" fontId="0" fillId="0" borderId="1" xfId="0" applyBorder="1"/>
    <xf numFmtId="14" fontId="11" fillId="0" borderId="1" xfId="0" applyNumberFormat="1"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xf>
    <xf numFmtId="9" fontId="3" fillId="4"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wrapText="1"/>
    </xf>
    <xf numFmtId="0" fontId="34" fillId="0" borderId="1" xfId="0" applyFont="1" applyBorder="1" applyAlignment="1">
      <alignment horizontal="center" vertical="center" textRotation="90"/>
    </xf>
    <xf numFmtId="0" fontId="9"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34" fillId="0" borderId="1" xfId="0" applyFont="1" applyBorder="1" applyAlignment="1">
      <alignment horizontal="center" vertical="center" textRotation="90" wrapText="1"/>
    </xf>
    <xf numFmtId="0" fontId="3" fillId="0" borderId="1" xfId="0" applyFont="1" applyBorder="1" applyAlignment="1">
      <alignment horizontal="justify" vertical="center"/>
    </xf>
    <xf numFmtId="9" fontId="3" fillId="0" borderId="1" xfId="0" applyNumberFormat="1" applyFont="1" applyBorder="1" applyAlignment="1">
      <alignment horizontal="center" vertical="center" wrapText="1"/>
    </xf>
    <xf numFmtId="9" fontId="3" fillId="0" borderId="1" xfId="1" applyNumberFormat="1" applyFont="1" applyBorder="1" applyAlignment="1">
      <alignment horizontal="center" vertical="center" wrapText="1"/>
    </xf>
    <xf numFmtId="0" fontId="10" fillId="4" borderId="1" xfId="0" applyFont="1" applyFill="1" applyBorder="1" applyAlignment="1">
      <alignment horizontal="center" vertical="center" textRotation="90"/>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center" vertical="center" textRotation="90"/>
    </xf>
    <xf numFmtId="0" fontId="11" fillId="2" borderId="29" xfId="0" applyFont="1" applyFill="1" applyBorder="1" applyAlignment="1">
      <alignment horizontal="center" vertical="center" wrapText="1"/>
    </xf>
    <xf numFmtId="0" fontId="14" fillId="0" borderId="1" xfId="0" applyFont="1" applyBorder="1" applyAlignment="1">
      <alignment vertical="center"/>
    </xf>
    <xf numFmtId="0" fontId="11" fillId="0" borderId="1" xfId="0" applyFont="1" applyBorder="1" applyAlignment="1" applyProtection="1">
      <alignment horizontal="center" vertical="center" wrapText="1"/>
      <protection locked="0"/>
    </xf>
    <xf numFmtId="0" fontId="4" fillId="0" borderId="1" xfId="0" applyFont="1" applyBorder="1"/>
    <xf numFmtId="0" fontId="15" fillId="0" borderId="1" xfId="0" applyFont="1" applyBorder="1" applyAlignment="1">
      <alignment horizontal="center" vertical="center" wrapText="1"/>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9" fontId="3" fillId="0" borderId="0" xfId="0" applyNumberFormat="1" applyFont="1" applyAlignment="1">
      <alignment horizontal="center" vertical="center"/>
    </xf>
    <xf numFmtId="0" fontId="10" fillId="0" borderId="0" xfId="0" applyFont="1" applyAlignment="1">
      <alignment horizontal="center" vertical="center" textRotation="90"/>
    </xf>
    <xf numFmtId="14" fontId="14" fillId="0" borderId="1" xfId="0" applyNumberFormat="1" applyFont="1" applyBorder="1" applyAlignment="1">
      <alignment horizontal="left" vertical="center" wrapText="1"/>
    </xf>
    <xf numFmtId="0" fontId="14" fillId="0" borderId="1" xfId="0" applyFont="1" applyBorder="1" applyAlignment="1">
      <alignment vertical="center" wrapText="1"/>
    </xf>
    <xf numFmtId="0" fontId="6" fillId="0" borderId="0" xfId="4"/>
    <xf numFmtId="0" fontId="4" fillId="16" borderId="59" xfId="4" applyFont="1" applyFill="1" applyBorder="1" applyAlignment="1">
      <alignment horizontal="center" vertical="center" wrapText="1"/>
    </xf>
    <xf numFmtId="0" fontId="6" fillId="0" borderId="1" xfId="4" applyBorder="1" applyAlignment="1">
      <alignment horizontal="justify" vertical="center"/>
    </xf>
    <xf numFmtId="0" fontId="6" fillId="0" borderId="1" xfId="4" applyBorder="1"/>
    <xf numFmtId="0" fontId="0" fillId="0" borderId="1" xfId="4" applyFont="1" applyBorder="1" applyAlignment="1">
      <alignment horizontal="justify" vertical="center"/>
    </xf>
    <xf numFmtId="0" fontId="38" fillId="0" borderId="1" xfId="0" applyFont="1" applyBorder="1" applyAlignment="1">
      <alignment horizontal="center" vertical="center" wrapText="1"/>
    </xf>
    <xf numFmtId="0" fontId="8" fillId="0" borderId="0" xfId="0" applyFont="1" applyAlignment="1">
      <alignment horizontal="left" vertical="center"/>
    </xf>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3" fillId="0" borderId="1" xfId="0" applyFont="1" applyBorder="1" applyAlignment="1">
      <alignment horizontal="center" vertical="top" wrapText="1"/>
    </xf>
    <xf numFmtId="0" fontId="34" fillId="0" borderId="1" xfId="0" applyFont="1" applyBorder="1" applyAlignment="1">
      <alignment horizontal="center" vertical="center" wrapText="1"/>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2" fillId="0" borderId="1" xfId="0" applyFont="1" applyBorder="1" applyAlignment="1">
      <alignment horizontal="center" vertical="center" wrapText="1"/>
    </xf>
    <xf numFmtId="0" fontId="13" fillId="0" borderId="1" xfId="0" applyFont="1" applyBorder="1" applyAlignment="1">
      <alignment vertical="center" wrapText="1"/>
    </xf>
    <xf numFmtId="0" fontId="14" fillId="0" borderId="5"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1" fillId="0" borderId="1" xfId="0" applyFont="1" applyBorder="1" applyAlignment="1" applyProtection="1">
      <alignment horizontal="center" vertical="center" wrapText="1"/>
      <protection locked="0"/>
    </xf>
    <xf numFmtId="0" fontId="14" fillId="0" borderId="5" xfId="0" applyFont="1" applyBorder="1" applyAlignment="1">
      <alignment vertical="center" wrapText="1"/>
    </xf>
    <xf numFmtId="0" fontId="14" fillId="0" borderId="30" xfId="0" applyFont="1" applyBorder="1" applyAlignment="1">
      <alignment vertical="center" wrapText="1"/>
    </xf>
    <xf numFmtId="0" fontId="14" fillId="0" borderId="6" xfId="0" applyFont="1" applyBorder="1" applyAlignment="1">
      <alignment vertical="center" wrapText="1"/>
    </xf>
    <xf numFmtId="0" fontId="31" fillId="2" borderId="16" xfId="3" applyFill="1" applyBorder="1" applyAlignment="1">
      <alignment horizontal="center" vertical="center" wrapText="1"/>
    </xf>
    <xf numFmtId="0" fontId="31" fillId="2" borderId="10" xfId="3" applyFill="1" applyBorder="1" applyAlignment="1">
      <alignment horizontal="center" vertical="center" wrapText="1"/>
    </xf>
    <xf numFmtId="0" fontId="31" fillId="2" borderId="31" xfId="3" applyFill="1" applyBorder="1" applyAlignment="1">
      <alignment horizontal="center" vertical="center" wrapText="1"/>
    </xf>
    <xf numFmtId="0" fontId="31" fillId="2" borderId="17" xfId="3" applyFill="1" applyBorder="1" applyAlignment="1">
      <alignment horizontal="center" vertical="center" wrapText="1"/>
    </xf>
    <xf numFmtId="0" fontId="31" fillId="2" borderId="13" xfId="3" applyFill="1" applyBorder="1" applyAlignment="1">
      <alignment horizontal="center" vertical="center" wrapText="1"/>
    </xf>
    <xf numFmtId="0" fontId="31" fillId="2" borderId="1" xfId="3" applyFill="1" applyBorder="1" applyAlignment="1">
      <alignment horizontal="center" vertical="center" wrapText="1"/>
    </xf>
    <xf numFmtId="0" fontId="31" fillId="2" borderId="2" xfId="3" applyFill="1" applyBorder="1" applyAlignment="1">
      <alignment horizontal="center" vertical="center" wrapText="1"/>
    </xf>
    <xf numFmtId="0" fontId="31"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3" fillId="0" borderId="1" xfId="0" applyFont="1" applyBorder="1" applyAlignment="1">
      <alignment horizontal="center" vertical="top"/>
    </xf>
    <xf numFmtId="0" fontId="35" fillId="0" borderId="1" xfId="0" applyFont="1" applyBorder="1" applyAlignment="1">
      <alignment horizontal="center" vertical="top" wrapText="1"/>
    </xf>
    <xf numFmtId="0" fontId="5" fillId="0" borderId="1" xfId="0" applyFont="1" applyBorder="1" applyAlignment="1">
      <alignment horizontal="center" vertical="top" wrapText="1"/>
    </xf>
    <xf numFmtId="0" fontId="2" fillId="2" borderId="50" xfId="0" applyFont="1" applyFill="1" applyBorder="1" applyAlignment="1">
      <alignment horizontal="center" vertical="center" textRotation="90" wrapText="1"/>
    </xf>
    <xf numFmtId="0" fontId="2" fillId="2" borderId="52" xfId="0" applyFont="1" applyFill="1" applyBorder="1" applyAlignment="1">
      <alignment horizontal="center" vertical="center" textRotation="90"/>
    </xf>
    <xf numFmtId="0" fontId="5" fillId="0" borderId="1" xfId="0" applyFont="1" applyBorder="1" applyAlignment="1">
      <alignment horizontal="center" vertical="top"/>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14" fontId="1" fillId="0" borderId="18" xfId="0" applyNumberFormat="1"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1" fillId="2"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1" fillId="0" borderId="18"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37" fillId="0" borderId="0" xfId="4" applyFont="1" applyAlignment="1">
      <alignment horizontal="center"/>
    </xf>
    <xf numFmtId="14" fontId="6" fillId="0" borderId="5" xfId="4" applyNumberFormat="1" applyBorder="1" applyAlignment="1">
      <alignment horizontal="center" vertical="center" wrapText="1"/>
    </xf>
    <xf numFmtId="14" fontId="6" fillId="0" borderId="30" xfId="4" applyNumberFormat="1" applyBorder="1" applyAlignment="1">
      <alignment horizontal="center" vertical="center" wrapText="1"/>
    </xf>
    <xf numFmtId="14" fontId="6" fillId="0" borderId="6" xfId="4" applyNumberFormat="1" applyBorder="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vertical="center" wrapText="1"/>
    </xf>
    <xf numFmtId="0" fontId="15" fillId="0" borderId="1" xfId="0" applyFont="1" applyBorder="1" applyAlignment="1">
      <alignment horizontal="center" vertical="center" wrapText="1"/>
    </xf>
    <xf numFmtId="0" fontId="2" fillId="0" borderId="1" xfId="0" applyFont="1" applyBorder="1" applyAlignment="1">
      <alignment horizontal="center" vertical="top" wrapText="1"/>
    </xf>
    <xf numFmtId="0" fontId="36"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0" fontId="13" fillId="0" borderId="1" xfId="0" applyFont="1" applyBorder="1" applyAlignment="1">
      <alignment horizontal="center" vertical="center" wrapText="1"/>
    </xf>
    <xf numFmtId="0" fontId="16" fillId="0" borderId="0" xfId="0" applyFont="1" applyAlignment="1">
      <alignment horizontal="center" vertical="center"/>
    </xf>
    <xf numFmtId="0" fontId="17" fillId="7" borderId="0" xfId="0" applyFont="1" applyFill="1" applyAlignment="1">
      <alignment horizontal="left" vertical="center"/>
    </xf>
    <xf numFmtId="0" fontId="17" fillId="8" borderId="37" xfId="0" applyFont="1" applyFill="1" applyBorder="1" applyAlignment="1">
      <alignment horizontal="center" vertical="center"/>
    </xf>
    <xf numFmtId="0" fontId="17" fillId="8" borderId="0" xfId="0" applyFont="1" applyFill="1" applyAlignment="1">
      <alignment horizontal="center" vertical="center"/>
    </xf>
    <xf numFmtId="0" fontId="19" fillId="7" borderId="37" xfId="0" applyFont="1" applyFill="1" applyBorder="1" applyAlignment="1">
      <alignment horizontal="left" vertical="center"/>
    </xf>
    <xf numFmtId="0" fontId="19" fillId="7" borderId="0" xfId="0" applyFont="1" applyFill="1" applyAlignment="1">
      <alignment horizontal="left" vertical="center"/>
    </xf>
    <xf numFmtId="0" fontId="20" fillId="0" borderId="38" xfId="0" applyFont="1" applyBorder="1" applyAlignment="1" applyProtection="1">
      <alignment horizontal="center" vertical="center" wrapText="1"/>
      <protection hidden="1"/>
    </xf>
    <xf numFmtId="0" fontId="20" fillId="0" borderId="39"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39"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17" fillId="9" borderId="31" xfId="0" applyFont="1" applyFill="1" applyBorder="1" applyAlignment="1">
      <alignment horizontal="center" vertical="center"/>
    </xf>
    <xf numFmtId="0" fontId="17" fillId="9" borderId="41" xfId="0" applyFont="1" applyFill="1" applyBorder="1" applyAlignment="1">
      <alignment horizontal="center" vertical="center"/>
    </xf>
    <xf numFmtId="0" fontId="17" fillId="9" borderId="42" xfId="0" applyFont="1" applyFill="1" applyBorder="1" applyAlignment="1">
      <alignment horizontal="center" vertical="center"/>
    </xf>
    <xf numFmtId="0" fontId="17" fillId="9" borderId="10" xfId="0" applyFont="1" applyFill="1" applyBorder="1" applyAlignment="1">
      <alignment horizontal="center" vertical="center"/>
    </xf>
    <xf numFmtId="0" fontId="17" fillId="9" borderId="17" xfId="0" applyFont="1" applyFill="1" applyBorder="1" applyAlignment="1">
      <alignment horizontal="center" vertical="center"/>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3" xfId="0" applyFont="1" applyBorder="1" applyAlignment="1">
      <alignment horizontal="left" vertical="center"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3" xfId="0" applyFont="1" applyBorder="1" applyAlignment="1">
      <alignment horizontal="left" vertical="top" wrapText="1"/>
    </xf>
    <xf numFmtId="0" fontId="27" fillId="12" borderId="1" xfId="0" applyFont="1" applyFill="1" applyBorder="1" applyAlignment="1">
      <alignment horizontal="center" vertical="center" wrapText="1"/>
    </xf>
    <xf numFmtId="0" fontId="23" fillId="0" borderId="44" xfId="0" applyFont="1" applyBorder="1" applyAlignment="1">
      <alignment horizontal="left" vertical="top" wrapText="1"/>
    </xf>
    <xf numFmtId="0" fontId="23" fillId="0" borderId="45" xfId="0" applyFont="1" applyBorder="1" applyAlignment="1">
      <alignment horizontal="left" vertical="top" wrapText="1"/>
    </xf>
    <xf numFmtId="0" fontId="23" fillId="0" borderId="46" xfId="0" applyFont="1" applyBorder="1" applyAlignment="1">
      <alignment horizontal="left" vertical="top" wrapText="1"/>
    </xf>
    <xf numFmtId="0" fontId="20" fillId="0" borderId="2" xfId="0" applyFont="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wrapText="1"/>
      <protection hidden="1"/>
    </xf>
    <xf numFmtId="0" fontId="26" fillId="9" borderId="1" xfId="0" applyFont="1" applyFill="1" applyBorder="1" applyAlignment="1">
      <alignment horizontal="center" vertical="center"/>
    </xf>
    <xf numFmtId="0" fontId="17" fillId="0" borderId="0" xfId="0" applyFont="1" applyAlignment="1">
      <alignment horizontal="center"/>
    </xf>
    <xf numFmtId="0" fontId="22" fillId="5" borderId="5" xfId="0" applyFont="1" applyFill="1" applyBorder="1" applyAlignment="1">
      <alignment horizontal="center" vertical="center"/>
    </xf>
    <xf numFmtId="0" fontId="22" fillId="5" borderId="6" xfId="0" applyFont="1" applyFill="1" applyBorder="1" applyAlignment="1">
      <alignment horizontal="center" vertical="center"/>
    </xf>
    <xf numFmtId="0" fontId="33" fillId="0" borderId="0" xfId="0" applyFont="1" applyAlignment="1">
      <alignment horizontal="center" vertical="center" wrapText="1"/>
    </xf>
    <xf numFmtId="0" fontId="33" fillId="0" borderId="7"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2" fillId="15" borderId="2" xfId="0" applyFont="1" applyFill="1" applyBorder="1" applyAlignment="1">
      <alignment horizontal="center" vertical="center" textRotation="90"/>
    </xf>
    <xf numFmtId="0" fontId="22" fillId="10" borderId="5" xfId="0" applyFont="1" applyFill="1" applyBorder="1" applyAlignment="1">
      <alignment horizontal="center" vertical="center"/>
    </xf>
    <xf numFmtId="0" fontId="22" fillId="10" borderId="6" xfId="0" applyFont="1" applyFill="1" applyBorder="1" applyAlignment="1">
      <alignment horizontal="center" vertical="center"/>
    </xf>
    <xf numFmtId="0" fontId="22" fillId="11" borderId="5" xfId="0" applyFont="1" applyFill="1" applyBorder="1" applyAlignment="1">
      <alignment horizontal="center" vertical="center"/>
    </xf>
    <xf numFmtId="0" fontId="22" fillId="11" borderId="6"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17" fillId="15" borderId="0" xfId="0" applyFont="1" applyFill="1" applyAlignment="1">
      <alignment horizontal="center"/>
    </xf>
  </cellXfs>
  <cellStyles count="5">
    <cellStyle name="Hipervínculo" xfId="3" builtinId="8"/>
    <cellStyle name="Millares [0]" xfId="1" builtinId="6"/>
    <cellStyle name="Normal" xfId="0" builtinId="0"/>
    <cellStyle name="Normal 2" xfId="4" xr:uid="{AEA9F50B-13B6-432E-AF03-13353AD69241}"/>
    <cellStyle name="Porcentaje" xfId="2" builtinId="5"/>
  </cellStyles>
  <dxfs count="77">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FD97896A-7643-4A53-A183-0F6A9577C4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48AD0A0-D861-495C-A520-25BFE6CBD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D32F-FC8D-46C7-B098-C95B731453D0}">
  <sheetPr>
    <tabColor rgb="FF00B050"/>
  </sheetPr>
  <dimension ref="A1:B15"/>
  <sheetViews>
    <sheetView workbookViewId="0">
      <selection activeCell="B12" sqref="B12"/>
    </sheetView>
  </sheetViews>
  <sheetFormatPr defaultColWidth="11.42578125" defaultRowHeight="14.45"/>
  <cols>
    <col min="1" max="1" width="26.42578125" customWidth="1"/>
    <col min="2" max="2" width="80.28515625" customWidth="1"/>
  </cols>
  <sheetData>
    <row r="1" spans="1:2" ht="21">
      <c r="A1" s="291" t="s">
        <v>0</v>
      </c>
      <c r="B1" s="291"/>
    </row>
    <row r="2" spans="1:2">
      <c r="A2" s="202"/>
      <c r="B2" s="202"/>
    </row>
    <row r="3" spans="1:2">
      <c r="A3" s="202" t="s">
        <v>1</v>
      </c>
      <c r="B3" s="202"/>
    </row>
    <row r="4" spans="1:2">
      <c r="A4" s="202"/>
      <c r="B4" s="202"/>
    </row>
    <row r="5" spans="1:2">
      <c r="A5" s="203" t="s">
        <v>2</v>
      </c>
      <c r="B5" s="203" t="s">
        <v>3</v>
      </c>
    </row>
    <row r="6" spans="1:2" ht="28.9">
      <c r="A6" s="292">
        <v>46061</v>
      </c>
      <c r="B6" s="206" t="s">
        <v>4</v>
      </c>
    </row>
    <row r="7" spans="1:2">
      <c r="A7" s="293"/>
      <c r="B7" s="206" t="s">
        <v>5</v>
      </c>
    </row>
    <row r="8" spans="1:2" ht="28.9">
      <c r="A8" s="294"/>
      <c r="B8" s="206" t="s">
        <v>6</v>
      </c>
    </row>
    <row r="9" spans="1:2">
      <c r="A9" s="205"/>
      <c r="B9" s="204"/>
    </row>
    <row r="10" spans="1:2">
      <c r="A10" s="205"/>
      <c r="B10" s="204"/>
    </row>
    <row r="11" spans="1:2">
      <c r="A11" s="205"/>
      <c r="B11" s="204"/>
    </row>
    <row r="12" spans="1:2">
      <c r="A12" s="205"/>
      <c r="B12" s="204"/>
    </row>
    <row r="13" spans="1:2">
      <c r="A13" s="202"/>
      <c r="B13" s="202"/>
    </row>
    <row r="14" spans="1:2">
      <c r="A14" s="202" t="s">
        <v>7</v>
      </c>
      <c r="B14" s="202"/>
    </row>
    <row r="15" spans="1:2">
      <c r="A15" s="202"/>
      <c r="B15" s="202"/>
    </row>
  </sheetData>
  <mergeCells count="2">
    <mergeCell ref="A1:B1"/>
    <mergeCell ref="A6:A8"/>
  </mergeCells>
  <phoneticPr fontId="2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29"/>
  <sheetViews>
    <sheetView showGridLines="0" view="pageBreakPreview" topLeftCell="AF16" zoomScale="60" zoomScaleNormal="60" workbookViewId="0">
      <selection activeCell="AV17" sqref="AV17:AV19"/>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60.5703125" customWidth="1"/>
    <col min="48" max="50" width="45" customWidth="1"/>
    <col min="51" max="51" width="1" customWidth="1"/>
    <col min="52" max="52" width="65.28515625" customWidth="1"/>
    <col min="53" max="53" width="45" customWidth="1"/>
  </cols>
  <sheetData>
    <row r="1" spans="1:53" ht="15.75" customHeight="1">
      <c r="A1" s="271"/>
      <c r="B1" s="272"/>
      <c r="C1" s="277" t="s">
        <v>8</v>
      </c>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9"/>
      <c r="AX1" s="271" t="s">
        <v>9</v>
      </c>
      <c r="AY1" s="272"/>
      <c r="AZ1" s="286" t="s">
        <v>10</v>
      </c>
      <c r="BA1" s="261"/>
    </row>
    <row r="2" spans="1:53" ht="15.75" customHeight="1" thickBot="1">
      <c r="A2" s="273"/>
      <c r="B2" s="274"/>
      <c r="C2" s="280"/>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2"/>
      <c r="AX2" s="275"/>
      <c r="AY2" s="276"/>
      <c r="AZ2" s="262"/>
      <c r="BA2" s="263"/>
    </row>
    <row r="3" spans="1:53" ht="15.75" customHeight="1">
      <c r="A3" s="273"/>
      <c r="B3" s="274"/>
      <c r="C3" s="280"/>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2"/>
      <c r="AX3" s="271" t="s">
        <v>11</v>
      </c>
      <c r="AY3" s="272"/>
      <c r="AZ3" s="287" t="s">
        <v>12</v>
      </c>
      <c r="BA3" s="288"/>
    </row>
    <row r="4" spans="1:53" ht="16.5" customHeight="1" thickBot="1">
      <c r="A4" s="273"/>
      <c r="B4" s="274"/>
      <c r="C4" s="283"/>
      <c r="D4" s="284"/>
      <c r="E4" s="284"/>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4"/>
      <c r="AV4" s="284"/>
      <c r="AW4" s="285"/>
      <c r="AX4" s="275"/>
      <c r="AY4" s="276"/>
      <c r="AZ4" s="289"/>
      <c r="BA4" s="290"/>
    </row>
    <row r="5" spans="1:53" ht="20.45" customHeight="1">
      <c r="A5" s="273"/>
      <c r="B5" s="274"/>
      <c r="C5" s="280" t="s">
        <v>13</v>
      </c>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2"/>
      <c r="AX5" s="271" t="s">
        <v>14</v>
      </c>
      <c r="AY5" s="272"/>
      <c r="AZ5" s="271" t="s">
        <v>15</v>
      </c>
      <c r="BA5" s="272"/>
    </row>
    <row r="6" spans="1:53" ht="15" customHeight="1" thickBot="1">
      <c r="A6" s="273"/>
      <c r="B6" s="274"/>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2"/>
      <c r="AX6" s="275"/>
      <c r="AY6" s="276"/>
      <c r="AZ6" s="275"/>
      <c r="BA6" s="276"/>
    </row>
    <row r="7" spans="1:53" ht="15.75" customHeight="1">
      <c r="A7" s="273"/>
      <c r="B7" s="274"/>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2"/>
      <c r="AX7" s="271" t="s">
        <v>16</v>
      </c>
      <c r="AY7" s="272"/>
      <c r="AZ7" s="260">
        <v>45828</v>
      </c>
      <c r="BA7" s="261"/>
    </row>
    <row r="8" spans="1:53" ht="16.5" customHeight="1" thickBot="1">
      <c r="A8" s="275"/>
      <c r="B8" s="276"/>
      <c r="C8" s="283"/>
      <c r="D8" s="284"/>
      <c r="E8" s="284"/>
      <c r="F8" s="284"/>
      <c r="G8" s="284"/>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5"/>
      <c r="AX8" s="275"/>
      <c r="AY8" s="276"/>
      <c r="AZ8" s="262"/>
      <c r="BA8" s="263"/>
    </row>
    <row r="10" spans="1:53" ht="54" customHeight="1">
      <c r="A10" s="264" t="s">
        <v>17</v>
      </c>
      <c r="B10" s="264"/>
      <c r="C10" s="264"/>
      <c r="D10" s="265" t="s">
        <v>18</v>
      </c>
      <c r="E10" s="266"/>
      <c r="F10" s="266"/>
      <c r="G10" s="266"/>
      <c r="H10" s="266"/>
      <c r="I10" s="266"/>
      <c r="J10" s="266"/>
      <c r="K10" s="266"/>
      <c r="L10" s="266"/>
      <c r="M10" s="267"/>
      <c r="N10" s="24"/>
      <c r="AN10" s="1"/>
      <c r="AO10" s="1"/>
      <c r="AP10" s="1"/>
    </row>
    <row r="11" spans="1:53" s="3" customFormat="1" ht="75" customHeight="1">
      <c r="A11" s="264" t="s">
        <v>19</v>
      </c>
      <c r="B11" s="264"/>
      <c r="C11" s="264"/>
      <c r="D11" s="268" t="s">
        <v>20</v>
      </c>
      <c r="E11" s="269"/>
      <c r="F11" s="269"/>
      <c r="G11" s="269"/>
      <c r="H11" s="269"/>
      <c r="I11" s="269"/>
      <c r="J11" s="269"/>
      <c r="K11" s="269"/>
      <c r="L11" s="269"/>
      <c r="M11" s="270"/>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64" t="s">
        <v>21</v>
      </c>
      <c r="B12" s="264"/>
      <c r="C12" s="264"/>
      <c r="D12" s="268" t="s">
        <v>22</v>
      </c>
      <c r="E12" s="269"/>
      <c r="F12" s="269"/>
      <c r="G12" s="269"/>
      <c r="H12" s="269"/>
      <c r="I12" s="269"/>
      <c r="J12" s="269"/>
      <c r="K12" s="269"/>
      <c r="L12" s="269"/>
      <c r="M12" s="270"/>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26" t="s">
        <v>23</v>
      </c>
      <c r="B14" s="227"/>
      <c r="C14" s="227"/>
      <c r="D14" s="227"/>
      <c r="E14" s="227"/>
      <c r="F14" s="227"/>
      <c r="G14" s="227"/>
      <c r="H14" s="227"/>
      <c r="I14" s="227"/>
      <c r="J14" s="227"/>
      <c r="K14" s="227"/>
      <c r="L14" s="227"/>
      <c r="M14" s="227"/>
      <c r="N14" s="228"/>
      <c r="O14" s="229"/>
      <c r="P14" s="2"/>
      <c r="Q14" s="234" t="s">
        <v>24</v>
      </c>
      <c r="R14" s="235"/>
      <c r="S14" s="235"/>
      <c r="T14" s="235"/>
      <c r="U14" s="235"/>
      <c r="V14" s="235"/>
      <c r="W14" s="235"/>
      <c r="X14" s="235"/>
      <c r="Y14" s="236"/>
      <c r="Z14" s="236"/>
      <c r="AA14" s="236"/>
      <c r="AB14" s="236"/>
      <c r="AC14" s="236"/>
      <c r="AD14" s="236"/>
      <c r="AE14" s="236"/>
      <c r="AF14" s="235"/>
      <c r="AG14" s="235"/>
      <c r="AH14" s="235"/>
      <c r="AI14" s="235"/>
      <c r="AJ14" s="235"/>
      <c r="AK14" s="235"/>
      <c r="AL14" s="235"/>
      <c r="AM14" s="235"/>
      <c r="AN14" s="237"/>
      <c r="AO14" s="2"/>
      <c r="AP14" s="238" t="s">
        <v>25</v>
      </c>
      <c r="AQ14" s="239"/>
      <c r="AR14" s="240"/>
      <c r="AT14" s="244" t="s">
        <v>26</v>
      </c>
      <c r="AU14" s="245"/>
      <c r="AV14" s="245"/>
      <c r="AW14" s="245"/>
      <c r="AX14" s="246"/>
      <c r="AY14" s="30"/>
      <c r="AZ14" s="238" t="s">
        <v>27</v>
      </c>
      <c r="BA14" s="240"/>
    </row>
    <row r="15" spans="1:53">
      <c r="A15" s="230"/>
      <c r="B15" s="231"/>
      <c r="C15" s="231"/>
      <c r="D15" s="231"/>
      <c r="E15" s="231"/>
      <c r="F15" s="231"/>
      <c r="G15" s="231"/>
      <c r="H15" s="231"/>
      <c r="I15" s="231"/>
      <c r="J15" s="231"/>
      <c r="K15" s="231"/>
      <c r="L15" s="231"/>
      <c r="M15" s="231"/>
      <c r="N15" s="232"/>
      <c r="O15" s="233"/>
      <c r="P15" s="2"/>
      <c r="Q15" s="26"/>
      <c r="R15" s="27"/>
      <c r="S15" s="27"/>
      <c r="T15" s="27"/>
      <c r="U15" s="27"/>
      <c r="V15" s="27"/>
      <c r="W15" s="27"/>
      <c r="X15" s="27"/>
      <c r="Y15" s="255" t="s">
        <v>28</v>
      </c>
      <c r="Z15" s="256"/>
      <c r="AA15" s="257"/>
      <c r="AB15" s="255" t="s">
        <v>29</v>
      </c>
      <c r="AC15" s="256"/>
      <c r="AD15" s="256"/>
      <c r="AE15" s="256"/>
      <c r="AF15" s="257"/>
      <c r="AG15" s="258"/>
      <c r="AH15" s="258"/>
      <c r="AI15" s="258"/>
      <c r="AJ15" s="258"/>
      <c r="AK15" s="258"/>
      <c r="AL15" s="258"/>
      <c r="AM15" s="258"/>
      <c r="AN15" s="259"/>
      <c r="AO15" s="2"/>
      <c r="AP15" s="241"/>
      <c r="AQ15" s="242"/>
      <c r="AR15" s="243"/>
      <c r="AT15" s="247"/>
      <c r="AU15" s="242"/>
      <c r="AV15" s="242"/>
      <c r="AW15" s="242"/>
      <c r="AX15" s="248"/>
      <c r="AY15" s="30"/>
      <c r="AZ15" s="241"/>
      <c r="BA15" s="243"/>
    </row>
    <row r="16" spans="1:53" s="5" customFormat="1" ht="166.5" customHeight="1">
      <c r="A16" s="9" t="s">
        <v>30</v>
      </c>
      <c r="B16" s="10" t="s">
        <v>31</v>
      </c>
      <c r="C16" s="11" t="s">
        <v>32</v>
      </c>
      <c r="D16" s="11" t="s">
        <v>33</v>
      </c>
      <c r="E16" s="12" t="s">
        <v>34</v>
      </c>
      <c r="F16" s="19" t="s">
        <v>35</v>
      </c>
      <c r="G16" s="32" t="s">
        <v>36</v>
      </c>
      <c r="H16" s="12" t="s">
        <v>37</v>
      </c>
      <c r="I16" s="11" t="s">
        <v>38</v>
      </c>
      <c r="J16" s="11" t="s">
        <v>39</v>
      </c>
      <c r="K16" s="12" t="s">
        <v>40</v>
      </c>
      <c r="L16" s="12" t="s">
        <v>41</v>
      </c>
      <c r="M16" s="11" t="s">
        <v>38</v>
      </c>
      <c r="N16" s="11" t="s">
        <v>42</v>
      </c>
      <c r="O16" s="13" t="s">
        <v>43</v>
      </c>
      <c r="P16" s="2"/>
      <c r="Q16" s="14" t="s">
        <v>44</v>
      </c>
      <c r="R16" s="170" t="s">
        <v>45</v>
      </c>
      <c r="S16" s="170" t="s">
        <v>46</v>
      </c>
      <c r="T16" s="170" t="s">
        <v>47</v>
      </c>
      <c r="U16" s="170" t="s">
        <v>48</v>
      </c>
      <c r="V16" s="170" t="s">
        <v>49</v>
      </c>
      <c r="W16" s="170" t="s">
        <v>50</v>
      </c>
      <c r="X16" s="28" t="s">
        <v>51</v>
      </c>
      <c r="Y16" s="124" t="s">
        <v>52</v>
      </c>
      <c r="Z16" s="124" t="s">
        <v>53</v>
      </c>
      <c r="AA16" s="16" t="s">
        <v>54</v>
      </c>
      <c r="AB16" s="252" t="s">
        <v>55</v>
      </c>
      <c r="AC16" s="253"/>
      <c r="AD16" s="16" t="s">
        <v>56</v>
      </c>
      <c r="AE16" s="252" t="s">
        <v>57</v>
      </c>
      <c r="AF16" s="253"/>
      <c r="AG16" s="17" t="s">
        <v>58</v>
      </c>
      <c r="AH16" s="17" t="s">
        <v>59</v>
      </c>
      <c r="AI16" s="17" t="s">
        <v>38</v>
      </c>
      <c r="AJ16" s="17" t="s">
        <v>60</v>
      </c>
      <c r="AK16" s="17" t="s">
        <v>38</v>
      </c>
      <c r="AL16" s="17" t="s">
        <v>42</v>
      </c>
      <c r="AM16" s="17" t="s">
        <v>61</v>
      </c>
      <c r="AN16" s="13" t="s">
        <v>62</v>
      </c>
      <c r="AO16" s="2"/>
      <c r="AP16" s="18" t="s">
        <v>63</v>
      </c>
      <c r="AQ16" s="15" t="s">
        <v>64</v>
      </c>
      <c r="AR16" s="29" t="s">
        <v>65</v>
      </c>
      <c r="AT16" s="120" t="s">
        <v>66</v>
      </c>
      <c r="AU16" s="122" t="s">
        <v>67</v>
      </c>
      <c r="AV16" s="122" t="s">
        <v>68</v>
      </c>
      <c r="AW16" s="122" t="s">
        <v>69</v>
      </c>
      <c r="AX16" s="121" t="s">
        <v>70</v>
      </c>
      <c r="AY16" s="31"/>
      <c r="AZ16" s="123" t="s">
        <v>71</v>
      </c>
      <c r="BA16" s="191" t="s">
        <v>72</v>
      </c>
    </row>
    <row r="17" spans="1:53" ht="353.25" customHeight="1">
      <c r="A17" s="249">
        <v>1</v>
      </c>
      <c r="B17" s="249" t="s">
        <v>73</v>
      </c>
      <c r="C17" s="250" t="s">
        <v>74</v>
      </c>
      <c r="D17" s="250" t="s">
        <v>75</v>
      </c>
      <c r="E17" s="251" t="s">
        <v>76</v>
      </c>
      <c r="F17" s="213"/>
      <c r="G17" s="254">
        <v>17706</v>
      </c>
      <c r="H17" s="209" t="str">
        <f>IF(G17&lt;=0,"",IF(G17&lt;=2,"Muy Baja",IF(G17&lt;=24,"Baja",IF(G17&lt;=500,"Media",IF(G17&lt;=5000,"Alta","Muy Alta")))))</f>
        <v>Muy Alta</v>
      </c>
      <c r="I17" s="210">
        <f>IF(H17="","",IF(H17="Muy Baja",0.2,IF(H17="Baja",0.4,IF(H17="Media",0.6,IF(H17="Alta",0.8,IF(H17="Muy Alta",1,))))))</f>
        <v>1</v>
      </c>
      <c r="J17" s="211" t="s">
        <v>77</v>
      </c>
      <c r="K17" s="212" t="str">
        <f>+J17</f>
        <v>El riesgo afecta la imagen de la entidad con algunos usuarios de relevancia frente al logro de los objetivos.</v>
      </c>
      <c r="L17" s="209" t="str">
        <f>+VLOOKUP(K17,Datos!$O$4:$P$15,2,FALSE)</f>
        <v>Moderado</v>
      </c>
      <c r="M17" s="210">
        <f>IF(L17="","",IF(L17="Leve",0.2,IF(L17="Menor",0.4,IF(L17="Moderado",0.6,IF(L17="Mayor",0.8,IF(L17="Catastrófico",1,))))))</f>
        <v>0.6</v>
      </c>
      <c r="N17" s="210" t="str">
        <f>+CONCATENATE(H17, " - ", L17)</f>
        <v>Muy Alta - Moderado</v>
      </c>
      <c r="O17" s="215" t="str">
        <f>+VLOOKUP(N17,Datos!J4:K28,2,)</f>
        <v>ALTO</v>
      </c>
      <c r="P17" s="171"/>
      <c r="Q17" s="189">
        <v>1</v>
      </c>
      <c r="R17" s="118" t="s">
        <v>78</v>
      </c>
      <c r="S17" s="179" t="s">
        <v>79</v>
      </c>
      <c r="T17" s="179" t="s">
        <v>80</v>
      </c>
      <c r="U17" s="118" t="s">
        <v>81</v>
      </c>
      <c r="V17" s="118" t="s">
        <v>82</v>
      </c>
      <c r="W17" s="179" t="s">
        <v>83</v>
      </c>
      <c r="X17" s="33" t="str">
        <f>IF(OR(Y17="Preventivo",Y17="Detectivo"),"Probabilidad",IF(Y17="Correctivo","Impacto",""))</f>
        <v>Probabilidad</v>
      </c>
      <c r="Y17" s="6" t="s">
        <v>84</v>
      </c>
      <c r="Z17" s="6" t="s">
        <v>85</v>
      </c>
      <c r="AA17" s="34" t="str">
        <f t="shared" ref="AA17" si="0">IF(AND(Y17="Preventivo",Z17="Automático"),"50%",IF(AND(Y17="Preventivo",Z17="Manual"),"40%",IF(AND(Y17="Detectivo",Z17="Automático"),"40%",IF(AND(Y17="Detectivo",Z17="Manual"),"30%",IF(AND(Y17="Correctivo",Z17="Automático"),"35%",IF(AND(Y17="Correctivo",Z17="Manual"),"25%",""))))))</f>
        <v>40%</v>
      </c>
      <c r="AB17" s="8" t="s">
        <v>86</v>
      </c>
      <c r="AC17" s="183" t="s">
        <v>87</v>
      </c>
      <c r="AD17" s="6" t="s">
        <v>88</v>
      </c>
      <c r="AE17" s="8" t="s">
        <v>89</v>
      </c>
      <c r="AF17" s="41" t="s">
        <v>90</v>
      </c>
      <c r="AG17" s="35">
        <f>IFERROR(IF(X17="Probabilidad",(I17-(+I17*AA17)),IF(X17="Impacto",I17,"")),"")</f>
        <v>0.6</v>
      </c>
      <c r="AH17" s="36" t="str">
        <f t="shared" ref="AH17" si="1">IFERROR(IF(AG17="","",IF(AG17&lt;=0.2,"Muy Baja",IF(AG17&lt;=0.4,"Baja",IF(AG17&lt;=0.6,"Media",IF(AG17&lt;=0.8,"Alta","Muy Alta"))))),"")</f>
        <v>Media</v>
      </c>
      <c r="AI17" s="37">
        <f>I17-(AA17*I17)</f>
        <v>0.6</v>
      </c>
      <c r="AJ17" s="38" t="str">
        <f t="shared" ref="AJ17" si="2">IFERROR(IF(AK17="","",IF(AK17&lt;=0.2,"Leve",IF(AK17&lt;=0.4,"Menor",IF(AK17&lt;=0.6,"Moderado",IF(AK17&lt;=0.8,"Mayor","Catastrófico"))))),"")</f>
        <v>Moderado</v>
      </c>
      <c r="AK17" s="35">
        <f>IFERROR(IF(X17="Impacto",(M17-(+M17*AA17)),IF(X17="Probabilidad",M17,"")),"")</f>
        <v>0.6</v>
      </c>
      <c r="AL17" s="39" t="str">
        <f>+CONCATENATE(AH17, " - ", AJ17)</f>
        <v>Media - Moderado</v>
      </c>
      <c r="AM17" s="40" t="str">
        <f>+VLOOKUP(AL17,Datos!$J$4:$K$28,2,)</f>
        <v>MODERADO</v>
      </c>
      <c r="AN17" s="216" t="s">
        <v>91</v>
      </c>
      <c r="AO17" s="171"/>
      <c r="AP17" s="217" t="s">
        <v>92</v>
      </c>
      <c r="AQ17" s="217" t="s">
        <v>93</v>
      </c>
      <c r="AR17" s="217" t="s">
        <v>94</v>
      </c>
      <c r="AS17" s="172"/>
      <c r="AT17" s="173">
        <v>46146</v>
      </c>
      <c r="AU17" s="42" t="s">
        <v>95</v>
      </c>
      <c r="AV17" s="218" t="s">
        <v>96</v>
      </c>
      <c r="AW17" s="219" t="s">
        <v>97</v>
      </c>
      <c r="AX17" s="222" t="s">
        <v>98</v>
      </c>
      <c r="AY17" s="194"/>
      <c r="AZ17" s="223" t="s">
        <v>99</v>
      </c>
      <c r="BA17" s="214" t="s">
        <v>100</v>
      </c>
    </row>
    <row r="18" spans="1:53" ht="408.75" customHeight="1">
      <c r="A18" s="249"/>
      <c r="B18" s="249"/>
      <c r="C18" s="250"/>
      <c r="D18" s="250"/>
      <c r="E18" s="251"/>
      <c r="F18" s="213"/>
      <c r="G18" s="254"/>
      <c r="H18" s="209"/>
      <c r="I18" s="210"/>
      <c r="J18" s="211"/>
      <c r="K18" s="212"/>
      <c r="L18" s="209"/>
      <c r="M18" s="210"/>
      <c r="N18" s="210"/>
      <c r="O18" s="215"/>
      <c r="P18" s="171"/>
      <c r="Q18" s="189">
        <v>2</v>
      </c>
      <c r="R18" s="118" t="s">
        <v>101</v>
      </c>
      <c r="S18" s="179" t="s">
        <v>102</v>
      </c>
      <c r="T18" s="179" t="s">
        <v>103</v>
      </c>
      <c r="U18" s="118" t="s">
        <v>104</v>
      </c>
      <c r="V18" s="118" t="s">
        <v>105</v>
      </c>
      <c r="W18" s="118" t="s">
        <v>106</v>
      </c>
      <c r="X18" s="33" t="str">
        <f t="shared" ref="X18:X19" si="3">IF(OR(Y18="Preventivo",Y18="Detectivo"),"Probabilidad",IF(Y18="Correctivo","Impacto",""))</f>
        <v>Probabilidad</v>
      </c>
      <c r="Y18" s="6" t="s">
        <v>107</v>
      </c>
      <c r="Z18" s="6" t="s">
        <v>85</v>
      </c>
      <c r="AA18" s="34" t="str">
        <f t="shared" ref="AA18:AA19" si="4">IF(AND(Y18="Preventivo",Z18="Automático"),"50%",IF(AND(Y18="Preventivo",Z18="Manual"),"40%",IF(AND(Y18="Detectivo",Z18="Automático"),"40%",IF(AND(Y18="Detectivo",Z18="Manual"),"30%",IF(AND(Y18="Correctivo",Z18="Automático"),"35%",IF(AND(Y18="Correctivo",Z18="Manual"),"25%",""))))))</f>
        <v>30%</v>
      </c>
      <c r="AB18" s="8" t="s">
        <v>86</v>
      </c>
      <c r="AC18" s="183" t="s">
        <v>87</v>
      </c>
      <c r="AD18" s="6" t="s">
        <v>88</v>
      </c>
      <c r="AE18" s="8" t="s">
        <v>89</v>
      </c>
      <c r="AF18" s="41" t="s">
        <v>108</v>
      </c>
      <c r="AG18" s="37">
        <f t="shared" ref="AG18:AG19" si="5">IFERROR(IF(AND(X17="Probabilidad",X18="Probabilidad"),(AI17-(+AI17*AA18)),IF(X18="Probabilidad",($I$17-(+$I$17*AA18)),IF(X18="Impacto",AI17,""))),"")</f>
        <v>0.42</v>
      </c>
      <c r="AH18" s="36" t="str">
        <f t="shared" ref="AH18:AH19" si="6">IFERROR(IF(AG18="","",IF(AG18&lt;=0.2,"Muy Baja",IF(AG18&lt;=0.4,"Baja",IF(AG18&lt;=0.6,"Media",IF(AG18&lt;=0.8,"Alta","Muy Alta"))))),"")</f>
        <v>Media</v>
      </c>
      <c r="AI18" s="37">
        <f t="shared" ref="AI18:AI19" si="7">+AG18</f>
        <v>0.42</v>
      </c>
      <c r="AJ18" s="38" t="str">
        <f t="shared" ref="AJ18:AJ19" si="8">IFERROR(IF(AK18="","",IF(AK18&lt;=0.2,"Leve",IF(AK18&lt;=0.4,"Menor",IF(AK18&lt;=0.6,"Moderado",IF(AK18&lt;=0.8,"Mayor","Catastrófico"))))),"")</f>
        <v>Moderado</v>
      </c>
      <c r="AK18" s="35">
        <f t="shared" ref="AK18:AK19" si="9">IFERROR(IF(AND(X17="Impacto",X17="Impacto"),(AK17-(+AK17*AA18)),IF(X18="Impacto",($M$17-(+$M$17*AA18)),IF(X18="Probabilidad",AK17,""))),"")</f>
        <v>0.6</v>
      </c>
      <c r="AL18" s="39" t="str">
        <f t="shared" ref="AL18:AL19" si="10">+CONCATENATE(AH18, " - ", AJ18)</f>
        <v>Media - Moderado</v>
      </c>
      <c r="AM18" s="40" t="str">
        <f>+VLOOKUP(AL18,Datos!$J$4:$K$28,2,)</f>
        <v>MODERADO</v>
      </c>
      <c r="AN18" s="216"/>
      <c r="AO18" s="171"/>
      <c r="AP18" s="217"/>
      <c r="AQ18" s="217"/>
      <c r="AR18" s="217"/>
      <c r="AS18" s="172"/>
      <c r="AT18" s="173">
        <v>46146</v>
      </c>
      <c r="AU18" s="42" t="s">
        <v>109</v>
      </c>
      <c r="AV18" s="218"/>
      <c r="AW18" s="220"/>
      <c r="AX18" s="222"/>
      <c r="AY18" s="194"/>
      <c r="AZ18" s="224"/>
      <c r="BA18" s="214"/>
    </row>
    <row r="19" spans="1:53" ht="353.25" customHeight="1">
      <c r="A19" s="249"/>
      <c r="B19" s="249"/>
      <c r="C19" s="250"/>
      <c r="D19" s="250"/>
      <c r="E19" s="251"/>
      <c r="F19" s="213"/>
      <c r="G19" s="254"/>
      <c r="H19" s="209"/>
      <c r="I19" s="210"/>
      <c r="J19" s="211"/>
      <c r="K19" s="212"/>
      <c r="L19" s="209"/>
      <c r="M19" s="210"/>
      <c r="N19" s="210"/>
      <c r="O19" s="215"/>
      <c r="P19" s="171"/>
      <c r="Q19" s="189">
        <v>3</v>
      </c>
      <c r="R19" s="118" t="s">
        <v>110</v>
      </c>
      <c r="S19" s="196" t="s">
        <v>111</v>
      </c>
      <c r="T19" s="197" t="s">
        <v>112</v>
      </c>
      <c r="U19" s="118" t="s">
        <v>113</v>
      </c>
      <c r="V19" s="118" t="s">
        <v>114</v>
      </c>
      <c r="W19" s="118" t="s">
        <v>115</v>
      </c>
      <c r="X19" s="33" t="str">
        <f t="shared" si="3"/>
        <v>Impacto</v>
      </c>
      <c r="Y19" s="6" t="s">
        <v>116</v>
      </c>
      <c r="Z19" s="6" t="s">
        <v>85</v>
      </c>
      <c r="AA19" s="34" t="str">
        <f t="shared" si="4"/>
        <v>25%</v>
      </c>
      <c r="AB19" s="8" t="s">
        <v>86</v>
      </c>
      <c r="AC19" s="183" t="s">
        <v>87</v>
      </c>
      <c r="AD19" s="6" t="s">
        <v>88</v>
      </c>
      <c r="AE19" s="8" t="s">
        <v>89</v>
      </c>
      <c r="AF19" s="183" t="s">
        <v>117</v>
      </c>
      <c r="AG19" s="35">
        <f t="shared" si="5"/>
        <v>0.42</v>
      </c>
      <c r="AH19" s="36" t="str">
        <f t="shared" si="6"/>
        <v>Media</v>
      </c>
      <c r="AI19" s="37">
        <f t="shared" si="7"/>
        <v>0.42</v>
      </c>
      <c r="AJ19" s="38" t="str">
        <f t="shared" si="8"/>
        <v>Moderado</v>
      </c>
      <c r="AK19" s="35">
        <f t="shared" si="9"/>
        <v>0.44999999999999996</v>
      </c>
      <c r="AL19" s="39" t="str">
        <f t="shared" si="10"/>
        <v>Media - Moderado</v>
      </c>
      <c r="AM19" s="40" t="str">
        <f>+VLOOKUP(AL19,Datos!$J$4:$K$28,2,)</f>
        <v>MODERADO</v>
      </c>
      <c r="AN19" s="216"/>
      <c r="AO19" s="171"/>
      <c r="AP19" s="217"/>
      <c r="AQ19" s="217"/>
      <c r="AR19" s="217"/>
      <c r="AS19" s="172"/>
      <c r="AT19" s="173">
        <v>46146</v>
      </c>
      <c r="AU19" s="42" t="s">
        <v>118</v>
      </c>
      <c r="AV19" s="218"/>
      <c r="AW19" s="221"/>
      <c r="AX19" s="222"/>
      <c r="AY19" s="194"/>
      <c r="AZ19" s="225"/>
      <c r="BA19" s="214"/>
    </row>
    <row r="20" spans="1:53" ht="93.75" customHeight="1">
      <c r="B20" s="151"/>
      <c r="C20" s="152"/>
      <c r="D20" s="152"/>
      <c r="E20" s="152"/>
      <c r="F20" s="152"/>
      <c r="G20" s="151"/>
      <c r="H20" s="151"/>
      <c r="I20" s="153"/>
      <c r="J20" s="154"/>
      <c r="K20" s="155"/>
      <c r="L20" s="151"/>
      <c r="M20" s="153"/>
      <c r="N20" s="153"/>
      <c r="O20" s="156"/>
      <c r="P20" s="157"/>
      <c r="Q20" s="158"/>
      <c r="R20" s="159"/>
      <c r="S20" s="159"/>
      <c r="T20" s="159"/>
      <c r="U20" s="159"/>
      <c r="V20" s="159"/>
      <c r="W20" s="159"/>
      <c r="X20" s="158"/>
      <c r="Y20" s="160"/>
      <c r="Z20" s="160"/>
      <c r="AA20" s="161"/>
      <c r="AB20" s="162"/>
      <c r="AC20" s="163"/>
      <c r="AD20" s="160"/>
      <c r="AE20" s="162"/>
      <c r="AF20" s="162"/>
      <c r="AG20" s="164"/>
      <c r="AH20" s="160"/>
      <c r="AI20" s="165"/>
      <c r="AJ20" s="166"/>
      <c r="AK20" s="164"/>
      <c r="AL20" s="167"/>
      <c r="AM20" s="168"/>
      <c r="AN20" s="169"/>
      <c r="AO20" s="157"/>
      <c r="AP20" s="137"/>
      <c r="AQ20" s="137"/>
      <c r="AR20" s="137"/>
      <c r="AT20" s="138"/>
      <c r="AU20" s="139"/>
      <c r="AV20" s="140"/>
      <c r="AW20" s="141"/>
      <c r="AX20" s="142"/>
      <c r="AY20" s="30"/>
      <c r="AZ20" s="140"/>
      <c r="BA20" s="143"/>
    </row>
    <row r="21" spans="1:53" ht="20.45">
      <c r="A21" s="208" t="s">
        <v>119</v>
      </c>
      <c r="B21" s="208"/>
      <c r="C21" s="208"/>
      <c r="D21" s="208"/>
      <c r="E21" s="208"/>
      <c r="F21" s="208"/>
      <c r="G21" s="208"/>
      <c r="H21" s="208"/>
      <c r="P21" s="2"/>
      <c r="BA21" s="119" t="s">
        <v>120</v>
      </c>
    </row>
    <row r="22" spans="1:53">
      <c r="P22" s="2"/>
    </row>
    <row r="23" spans="1:53">
      <c r="P23" s="2"/>
    </row>
    <row r="24" spans="1:53">
      <c r="P24" s="2"/>
    </row>
    <row r="25" spans="1:53">
      <c r="P25" s="2"/>
    </row>
    <row r="26" spans="1:53">
      <c r="P26" s="2"/>
    </row>
    <row r="27" spans="1:53">
      <c r="P27" s="2"/>
    </row>
    <row r="28" spans="1:53">
      <c r="P28" s="2"/>
    </row>
    <row r="29" spans="1:53">
      <c r="P29" s="2"/>
    </row>
  </sheetData>
  <mergeCells count="52">
    <mergeCell ref="A1:B8"/>
    <mergeCell ref="C1:AW4"/>
    <mergeCell ref="AX1:AY2"/>
    <mergeCell ref="AZ1:BA2"/>
    <mergeCell ref="AX3:AY4"/>
    <mergeCell ref="AZ3:BA4"/>
    <mergeCell ref="C5:AW8"/>
    <mergeCell ref="AX5:AY6"/>
    <mergeCell ref="AZ5:BA6"/>
    <mergeCell ref="AX7:AY8"/>
    <mergeCell ref="A10:C10"/>
    <mergeCell ref="D10:M10"/>
    <mergeCell ref="A11:C11"/>
    <mergeCell ref="D11:M11"/>
    <mergeCell ref="A12:C12"/>
    <mergeCell ref="D12:M12"/>
    <mergeCell ref="AZ14:BA15"/>
    <mergeCell ref="Y15:AA15"/>
    <mergeCell ref="AB15:AF15"/>
    <mergeCell ref="AG15:AN15"/>
    <mergeCell ref="AZ7:BA8"/>
    <mergeCell ref="A14:O15"/>
    <mergeCell ref="Q14:AN14"/>
    <mergeCell ref="AP14:AR15"/>
    <mergeCell ref="AT14:AX15"/>
    <mergeCell ref="A17:A19"/>
    <mergeCell ref="B17:B19"/>
    <mergeCell ref="C17:C19"/>
    <mergeCell ref="D17:D19"/>
    <mergeCell ref="E17:E19"/>
    <mergeCell ref="L17:L19"/>
    <mergeCell ref="AB16:AC16"/>
    <mergeCell ref="AE16:AF16"/>
    <mergeCell ref="G17:G19"/>
    <mergeCell ref="BA17:BA19"/>
    <mergeCell ref="M17:M19"/>
    <mergeCell ref="N17:N19"/>
    <mergeCell ref="O17:O19"/>
    <mergeCell ref="AN17:AN19"/>
    <mergeCell ref="AP17:AP19"/>
    <mergeCell ref="AQ17:AQ19"/>
    <mergeCell ref="AR17:AR19"/>
    <mergeCell ref="AV17:AV19"/>
    <mergeCell ref="AW17:AW19"/>
    <mergeCell ref="AX17:AX19"/>
    <mergeCell ref="AZ17:AZ19"/>
    <mergeCell ref="A21:H21"/>
    <mergeCell ref="H17:H19"/>
    <mergeCell ref="I17:I19"/>
    <mergeCell ref="J17:J19"/>
    <mergeCell ref="K17:K19"/>
    <mergeCell ref="F17:F19"/>
  </mergeCells>
  <phoneticPr fontId="25" type="noConversion"/>
  <conditionalFormatting sqref="H17:H20">
    <cfRule type="cellIs" dxfId="76" priority="25" operator="equal">
      <formula>"Muy Alta"</formula>
    </cfRule>
    <cfRule type="cellIs" dxfId="75" priority="26" operator="equal">
      <formula>"Alta"</formula>
    </cfRule>
    <cfRule type="cellIs" dxfId="74" priority="27" operator="equal">
      <formula>"Media"</formula>
    </cfRule>
    <cfRule type="cellIs" dxfId="73" priority="28" operator="equal">
      <formula>"Muy Baja"</formula>
    </cfRule>
    <cfRule type="cellIs" dxfId="72" priority="29" operator="equal">
      <formula>"Baja"</formula>
    </cfRule>
  </conditionalFormatting>
  <conditionalFormatting sqref="L17:L20">
    <cfRule type="cellIs" dxfId="71" priority="20" operator="equal">
      <formula>"Leve"</formula>
    </cfRule>
    <cfRule type="cellIs" dxfId="70" priority="21" operator="equal">
      <formula>"Catastrófico"</formula>
    </cfRule>
    <cfRule type="cellIs" dxfId="69" priority="22" operator="equal">
      <formula>"Mayor"</formula>
    </cfRule>
    <cfRule type="cellIs" dxfId="68" priority="23" operator="equal">
      <formula>"Moderado"</formula>
    </cfRule>
    <cfRule type="cellIs" dxfId="67" priority="24" operator="equal">
      <formula>"Menor"</formula>
    </cfRule>
  </conditionalFormatting>
  <conditionalFormatting sqref="O17:O20 AM17:AM20">
    <cfRule type="cellIs" dxfId="66" priority="16" operator="equal">
      <formula>"EXTREMO"</formula>
    </cfRule>
    <cfRule type="cellIs" dxfId="65" priority="17" operator="equal">
      <formula>"ALTO"</formula>
    </cfRule>
    <cfRule type="cellIs" dxfId="64" priority="18" operator="equal">
      <formula>"BAJO"</formula>
    </cfRule>
    <cfRule type="cellIs" dxfId="63" priority="19" operator="equal">
      <formula>"MODERADO"</formula>
    </cfRule>
  </conditionalFormatting>
  <conditionalFormatting sqref="AH17:AH20">
    <cfRule type="cellIs" dxfId="62" priority="10" operator="equal">
      <formula>"Muy Baja"</formula>
    </cfRule>
    <cfRule type="cellIs" dxfId="61" priority="11" operator="equal">
      <formula>"Baja"</formula>
    </cfRule>
    <cfRule type="cellIs" dxfId="60" priority="12" operator="equal">
      <formula>"Media"</formula>
    </cfRule>
    <cfRule type="cellIs" dxfId="59" priority="13" operator="equal">
      <formula>"Muy Alta"</formula>
    </cfRule>
    <cfRule type="cellIs" dxfId="58" priority="14" operator="equal">
      <formula>"Alta"</formula>
    </cfRule>
  </conditionalFormatting>
  <conditionalFormatting sqref="AJ17:AJ20">
    <cfRule type="cellIs" dxfId="57" priority="5" operator="equal">
      <formula>"Catastrófico"</formula>
    </cfRule>
    <cfRule type="cellIs" dxfId="56" priority="6" operator="equal">
      <formula>"Mayor"</formula>
    </cfRule>
    <cfRule type="cellIs" dxfId="55" priority="7" operator="equal">
      <formula>"Moderado"</formula>
    </cfRule>
    <cfRule type="cellIs" dxfId="54" priority="8" operator="equal">
      <formula>"Menor"</formula>
    </cfRule>
    <cfRule type="cellIs" dxfId="53"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ignoredErrors>
    <ignoredError sqref="AZ3" numberStoredAsText="1"/>
  </ignoredError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B17:B20</xm:sqref>
        </x14:dataValidation>
        <x14:dataValidation type="list" allowBlank="1" showInputMessage="1" showErrorMessage="1" xr:uid="{1C271E21-0C13-4CE0-AC1D-704F065762CC}">
          <x14:formula1>
            <xm:f>Datos!$O$3:$O$15</xm:f>
          </x14:formula1>
          <xm:sqref>J17:J20</xm:sqref>
        </x14:dataValidation>
        <x14:dataValidation type="list" allowBlank="1" showInputMessage="1" showErrorMessage="1" xr:uid="{7E385074-FCC3-447C-BE62-7DA39EEF346C}">
          <x14:formula1>
            <xm:f>Datos!$P$19:$P$22</xm:f>
          </x14:formula1>
          <xm:sqref>Y17:Y20</xm:sqref>
        </x14:dataValidation>
        <x14:dataValidation type="list" allowBlank="1" showInputMessage="1" showErrorMessage="1" xr:uid="{074425DC-9982-447D-9AA6-38EBEDBFCE06}">
          <x14:formula1>
            <xm:f>Datos!$P$25:$P$26</xm:f>
          </x14:formula1>
          <xm:sqref>Z17:Z20</xm:sqref>
        </x14:dataValidation>
        <x14:dataValidation type="list" allowBlank="1" showInputMessage="1" showErrorMessage="1" xr:uid="{66899A4A-FC03-4C3E-A647-B968F65F688D}">
          <x14:formula1>
            <xm:f>Instructivo!$E$3:$E$9</xm:f>
          </x14:formula1>
          <xm:sqref>F17:F20</xm:sqref>
        </x14:dataValidation>
        <x14:dataValidation type="list" allowBlank="1" showInputMessage="1" showErrorMessage="1" xr:uid="{26AFA87D-2A38-4D49-A571-297B293C4938}">
          <x14:formula1>
            <xm:f>Datos!$P$30:$P$31</xm:f>
          </x14:formula1>
          <xm:sqref>AB17:AB20</xm:sqref>
        </x14:dataValidation>
        <x14:dataValidation type="list" allowBlank="1" showInputMessage="1" showErrorMessage="1" xr:uid="{35465EF9-18AF-4B33-A351-185EF858A09B}">
          <x14:formula1>
            <xm:f>Datos!$P$34:$P$35</xm:f>
          </x14:formula1>
          <xm:sqref>AD17:AD20</xm:sqref>
        </x14:dataValidation>
        <x14:dataValidation type="list" allowBlank="1" showInputMessage="1" showErrorMessage="1" xr:uid="{F7F6D111-7948-42CB-AF23-60A2E37E0021}">
          <x14:formula1>
            <xm:f>Datos!$P$38:$P$39</xm:f>
          </x14:formula1>
          <xm:sqref>AE17:AE20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6ADC-894D-408F-86D9-14CC2F154D84}">
  <sheetPr>
    <tabColor rgb="FFFFC000"/>
    <pageSetUpPr fitToPage="1"/>
  </sheetPr>
  <dimension ref="A1:BA31"/>
  <sheetViews>
    <sheetView showGridLines="0" view="pageBreakPreview" topLeftCell="AG16" zoomScale="70" zoomScaleNormal="60" zoomScaleSheetLayoutView="70" workbookViewId="0">
      <selection activeCell="AT17" sqref="AT17:AX21"/>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17"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2" width="72.140625" customWidth="1"/>
    <col min="53" max="53" width="65.5703125" customWidth="1"/>
  </cols>
  <sheetData>
    <row r="1" spans="1:53" ht="15.75" customHeight="1">
      <c r="A1" s="271"/>
      <c r="B1" s="272"/>
      <c r="C1" s="277" t="s">
        <v>8</v>
      </c>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9"/>
      <c r="AX1" s="271" t="s">
        <v>9</v>
      </c>
      <c r="AY1" s="272"/>
      <c r="AZ1" s="286" t="s">
        <v>10</v>
      </c>
      <c r="BA1" s="261"/>
    </row>
    <row r="2" spans="1:53" ht="15.75" customHeight="1" thickBot="1">
      <c r="A2" s="273"/>
      <c r="B2" s="274"/>
      <c r="C2" s="280"/>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2"/>
      <c r="AX2" s="275"/>
      <c r="AY2" s="276"/>
      <c r="AZ2" s="262"/>
      <c r="BA2" s="263"/>
    </row>
    <row r="3" spans="1:53" ht="15.75" customHeight="1">
      <c r="A3" s="273"/>
      <c r="B3" s="274"/>
      <c r="C3" s="280"/>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2"/>
      <c r="AX3" s="271" t="s">
        <v>11</v>
      </c>
      <c r="AY3" s="272"/>
      <c r="AZ3" s="287" t="s">
        <v>12</v>
      </c>
      <c r="BA3" s="288"/>
    </row>
    <row r="4" spans="1:53" ht="16.5" customHeight="1" thickBot="1">
      <c r="A4" s="273"/>
      <c r="B4" s="274"/>
      <c r="C4" s="283"/>
      <c r="D4" s="284"/>
      <c r="E4" s="284"/>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4"/>
      <c r="AV4" s="284"/>
      <c r="AW4" s="285"/>
      <c r="AX4" s="275"/>
      <c r="AY4" s="276"/>
      <c r="AZ4" s="289"/>
      <c r="BA4" s="290"/>
    </row>
    <row r="5" spans="1:53" ht="20.45" customHeight="1">
      <c r="A5" s="273"/>
      <c r="B5" s="274"/>
      <c r="C5" s="280" t="s">
        <v>13</v>
      </c>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2"/>
      <c r="AX5" s="271" t="s">
        <v>14</v>
      </c>
      <c r="AY5" s="272"/>
      <c r="AZ5" s="271" t="s">
        <v>121</v>
      </c>
      <c r="BA5" s="272"/>
    </row>
    <row r="6" spans="1:53" ht="15" customHeight="1" thickBot="1">
      <c r="A6" s="273"/>
      <c r="B6" s="274"/>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2"/>
      <c r="AX6" s="275"/>
      <c r="AY6" s="276"/>
      <c r="AZ6" s="275"/>
      <c r="BA6" s="276"/>
    </row>
    <row r="7" spans="1:53" ht="15.75" customHeight="1">
      <c r="A7" s="273"/>
      <c r="B7" s="274"/>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2"/>
      <c r="AX7" s="271" t="s">
        <v>16</v>
      </c>
      <c r="AY7" s="272"/>
      <c r="AZ7" s="260">
        <v>45828</v>
      </c>
      <c r="BA7" s="261"/>
    </row>
    <row r="8" spans="1:53" ht="16.5" customHeight="1" thickBot="1">
      <c r="A8" s="275"/>
      <c r="B8" s="276"/>
      <c r="C8" s="283"/>
      <c r="D8" s="284"/>
      <c r="E8" s="284"/>
      <c r="F8" s="284"/>
      <c r="G8" s="284"/>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5"/>
      <c r="AX8" s="275"/>
      <c r="AY8" s="276"/>
      <c r="AZ8" s="262"/>
      <c r="BA8" s="263"/>
    </row>
    <row r="10" spans="1:53" ht="54" customHeight="1">
      <c r="A10" s="264" t="s">
        <v>17</v>
      </c>
      <c r="B10" s="264"/>
      <c r="C10" s="264"/>
      <c r="D10" s="265" t="s">
        <v>18</v>
      </c>
      <c r="E10" s="266"/>
      <c r="F10" s="266"/>
      <c r="G10" s="266"/>
      <c r="H10" s="266"/>
      <c r="I10" s="266"/>
      <c r="J10" s="266"/>
      <c r="K10" s="266"/>
      <c r="L10" s="266"/>
      <c r="M10" s="267"/>
      <c r="N10" s="24"/>
      <c r="AN10" s="1"/>
      <c r="AO10" s="1"/>
      <c r="AP10" s="1"/>
    </row>
    <row r="11" spans="1:53" s="3" customFormat="1" ht="75" customHeight="1">
      <c r="A11" s="264" t="s">
        <v>19</v>
      </c>
      <c r="B11" s="264"/>
      <c r="C11" s="264"/>
      <c r="D11" s="268" t="s">
        <v>20</v>
      </c>
      <c r="E11" s="269"/>
      <c r="F11" s="269"/>
      <c r="G11" s="269"/>
      <c r="H11" s="269"/>
      <c r="I11" s="269"/>
      <c r="J11" s="269"/>
      <c r="K11" s="269"/>
      <c r="L11" s="269"/>
      <c r="M11" s="270"/>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64" t="s">
        <v>21</v>
      </c>
      <c r="B12" s="264"/>
      <c r="C12" s="264"/>
      <c r="D12" s="268" t="s">
        <v>22</v>
      </c>
      <c r="E12" s="269"/>
      <c r="F12" s="269"/>
      <c r="G12" s="269"/>
      <c r="H12" s="269"/>
      <c r="I12" s="269"/>
      <c r="J12" s="269"/>
      <c r="K12" s="269"/>
      <c r="L12" s="269"/>
      <c r="M12" s="270"/>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26" t="s">
        <v>23</v>
      </c>
      <c r="B14" s="227"/>
      <c r="C14" s="227"/>
      <c r="D14" s="227"/>
      <c r="E14" s="227"/>
      <c r="F14" s="227"/>
      <c r="G14" s="227"/>
      <c r="H14" s="227"/>
      <c r="I14" s="227"/>
      <c r="J14" s="227"/>
      <c r="K14" s="227"/>
      <c r="L14" s="227"/>
      <c r="M14" s="227"/>
      <c r="N14" s="228"/>
      <c r="O14" s="229"/>
      <c r="P14" s="2"/>
      <c r="Q14" s="234" t="s">
        <v>24</v>
      </c>
      <c r="R14" s="235"/>
      <c r="S14" s="235"/>
      <c r="T14" s="235"/>
      <c r="U14" s="235"/>
      <c r="V14" s="235"/>
      <c r="W14" s="235"/>
      <c r="X14" s="235"/>
      <c r="Y14" s="236"/>
      <c r="Z14" s="236"/>
      <c r="AA14" s="236"/>
      <c r="AB14" s="236"/>
      <c r="AC14" s="236"/>
      <c r="AD14" s="236"/>
      <c r="AE14" s="236"/>
      <c r="AF14" s="235"/>
      <c r="AG14" s="235"/>
      <c r="AH14" s="235"/>
      <c r="AI14" s="235"/>
      <c r="AJ14" s="235"/>
      <c r="AK14" s="235"/>
      <c r="AL14" s="235"/>
      <c r="AM14" s="235"/>
      <c r="AN14" s="237"/>
      <c r="AO14" s="2"/>
      <c r="AP14" s="238" t="s">
        <v>25</v>
      </c>
      <c r="AQ14" s="239"/>
      <c r="AR14" s="240"/>
      <c r="AT14" s="244" t="s">
        <v>26</v>
      </c>
      <c r="AU14" s="245"/>
      <c r="AV14" s="245"/>
      <c r="AW14" s="245"/>
      <c r="AX14" s="246"/>
      <c r="AY14" s="30"/>
      <c r="AZ14" s="238" t="s">
        <v>27</v>
      </c>
      <c r="BA14" s="240"/>
    </row>
    <row r="15" spans="1:53">
      <c r="A15" s="230"/>
      <c r="B15" s="231"/>
      <c r="C15" s="231"/>
      <c r="D15" s="231"/>
      <c r="E15" s="231"/>
      <c r="F15" s="231"/>
      <c r="G15" s="231"/>
      <c r="H15" s="231"/>
      <c r="I15" s="231"/>
      <c r="J15" s="231"/>
      <c r="K15" s="231"/>
      <c r="L15" s="231"/>
      <c r="M15" s="231"/>
      <c r="N15" s="232"/>
      <c r="O15" s="233"/>
      <c r="P15" s="2"/>
      <c r="Q15" s="26"/>
      <c r="R15" s="27"/>
      <c r="S15" s="27"/>
      <c r="T15" s="27"/>
      <c r="U15" s="27"/>
      <c r="V15" s="27"/>
      <c r="W15" s="27"/>
      <c r="X15" s="27"/>
      <c r="Y15" s="255" t="s">
        <v>28</v>
      </c>
      <c r="Z15" s="256"/>
      <c r="AA15" s="257"/>
      <c r="AB15" s="255" t="s">
        <v>29</v>
      </c>
      <c r="AC15" s="256"/>
      <c r="AD15" s="256"/>
      <c r="AE15" s="256"/>
      <c r="AF15" s="257"/>
      <c r="AG15" s="258"/>
      <c r="AH15" s="258"/>
      <c r="AI15" s="258"/>
      <c r="AJ15" s="258"/>
      <c r="AK15" s="258"/>
      <c r="AL15" s="258"/>
      <c r="AM15" s="258"/>
      <c r="AN15" s="259"/>
      <c r="AO15" s="2"/>
      <c r="AP15" s="241"/>
      <c r="AQ15" s="242"/>
      <c r="AR15" s="243"/>
      <c r="AT15" s="247"/>
      <c r="AU15" s="242"/>
      <c r="AV15" s="242"/>
      <c r="AW15" s="242"/>
      <c r="AX15" s="248"/>
      <c r="AY15" s="30"/>
      <c r="AZ15" s="241"/>
      <c r="BA15" s="243"/>
    </row>
    <row r="16" spans="1:53" s="5" customFormat="1" ht="166.5" customHeight="1">
      <c r="A16" s="9" t="s">
        <v>30</v>
      </c>
      <c r="B16" s="10" t="s">
        <v>31</v>
      </c>
      <c r="C16" s="11" t="s">
        <v>32</v>
      </c>
      <c r="D16" s="11" t="s">
        <v>33</v>
      </c>
      <c r="E16" s="12" t="s">
        <v>34</v>
      </c>
      <c r="F16" s="19" t="s">
        <v>35</v>
      </c>
      <c r="G16" s="32" t="s">
        <v>36</v>
      </c>
      <c r="H16" s="12" t="s">
        <v>37</v>
      </c>
      <c r="I16" s="11" t="s">
        <v>38</v>
      </c>
      <c r="J16" s="11" t="s">
        <v>39</v>
      </c>
      <c r="K16" s="12" t="s">
        <v>40</v>
      </c>
      <c r="L16" s="12" t="s">
        <v>41</v>
      </c>
      <c r="M16" s="11" t="s">
        <v>38</v>
      </c>
      <c r="N16" s="11" t="s">
        <v>42</v>
      </c>
      <c r="O16" s="13" t="s">
        <v>43</v>
      </c>
      <c r="P16" s="2"/>
      <c r="Q16" s="14" t="s">
        <v>44</v>
      </c>
      <c r="R16" s="170" t="s">
        <v>45</v>
      </c>
      <c r="S16" s="170" t="s">
        <v>46</v>
      </c>
      <c r="T16" s="170" t="s">
        <v>47</v>
      </c>
      <c r="U16" s="170" t="s">
        <v>48</v>
      </c>
      <c r="V16" s="170" t="s">
        <v>49</v>
      </c>
      <c r="W16" s="170" t="s">
        <v>50</v>
      </c>
      <c r="X16" s="28" t="s">
        <v>51</v>
      </c>
      <c r="Y16" s="124" t="s">
        <v>52</v>
      </c>
      <c r="Z16" s="124" t="s">
        <v>53</v>
      </c>
      <c r="AA16" s="16" t="s">
        <v>54</v>
      </c>
      <c r="AB16" s="252" t="s">
        <v>55</v>
      </c>
      <c r="AC16" s="253"/>
      <c r="AD16" s="16" t="s">
        <v>56</v>
      </c>
      <c r="AE16" s="252" t="s">
        <v>57</v>
      </c>
      <c r="AF16" s="253"/>
      <c r="AG16" s="17" t="s">
        <v>58</v>
      </c>
      <c r="AH16" s="17" t="s">
        <v>59</v>
      </c>
      <c r="AI16" s="17" t="s">
        <v>38</v>
      </c>
      <c r="AJ16" s="17" t="s">
        <v>60</v>
      </c>
      <c r="AK16" s="17" t="s">
        <v>38</v>
      </c>
      <c r="AL16" s="17" t="s">
        <v>42</v>
      </c>
      <c r="AM16" s="17" t="s">
        <v>61</v>
      </c>
      <c r="AN16" s="13" t="s">
        <v>62</v>
      </c>
      <c r="AO16" s="2"/>
      <c r="AP16" s="18" t="s">
        <v>63</v>
      </c>
      <c r="AQ16" s="15" t="s">
        <v>64</v>
      </c>
      <c r="AR16" s="29" t="s">
        <v>65</v>
      </c>
      <c r="AT16" s="120" t="s">
        <v>66</v>
      </c>
      <c r="AU16" s="122" t="s">
        <v>67</v>
      </c>
      <c r="AV16" s="122" t="s">
        <v>68</v>
      </c>
      <c r="AW16" s="122" t="s">
        <v>69</v>
      </c>
      <c r="AX16" s="121" t="s">
        <v>70</v>
      </c>
      <c r="AY16" s="31"/>
      <c r="AZ16" s="123" t="s">
        <v>71</v>
      </c>
      <c r="BA16" s="191" t="s">
        <v>72</v>
      </c>
    </row>
    <row r="17" spans="1:53" ht="405" customHeight="1">
      <c r="A17" s="249">
        <v>2</v>
      </c>
      <c r="B17" s="249" t="s">
        <v>73</v>
      </c>
      <c r="C17" s="213" t="s">
        <v>122</v>
      </c>
      <c r="D17" s="213" t="s">
        <v>123</v>
      </c>
      <c r="E17" s="213" t="s">
        <v>124</v>
      </c>
      <c r="F17" s="213"/>
      <c r="G17" s="254">
        <v>246</v>
      </c>
      <c r="H17" s="209" t="str">
        <f>IF(G17&lt;=0,"",IF(G17&lt;=2,"Muy Baja",IF(G17&lt;=24,"Baja",IF(G17&lt;=500,"Media",IF(G17&lt;=5000,"Alta","Muy Alta")))))</f>
        <v>Media</v>
      </c>
      <c r="I17" s="210">
        <f>IF(H17="","",IF(H17="Muy Baja",0.2,IF(H17="Baja",0.4,IF(H17="Media",0.6,IF(H17="Alta",0.8,IF(H17="Muy Alta",1,))))))</f>
        <v>0.6</v>
      </c>
      <c r="J17" s="211" t="s">
        <v>125</v>
      </c>
      <c r="K17" s="212" t="str">
        <f>+J17</f>
        <v>El riesgo afecta la imagen de la entidad internamente, de conocimiento general nivel interno, de junta directiva y/o de proveedores</v>
      </c>
      <c r="L17" s="209" t="str">
        <f>+VLOOKUP(K17,Datos!$O$4:$P$15,2,FALSE)</f>
        <v>Menor</v>
      </c>
      <c r="M17" s="210">
        <f>IF(L17="","",IF(L17="Leve",0.2,IF(L17="Menor",0.4,IF(L17="Moderado",0.6,IF(L17="Mayor",0.8,IF(L17="Catastrófico",1,))))))</f>
        <v>0.4</v>
      </c>
      <c r="N17" s="210" t="str">
        <f>+CONCATENATE(H17, " - ", L17)</f>
        <v>Media - Menor</v>
      </c>
      <c r="O17" s="215" t="str">
        <f>+VLOOKUP(N17,Datos!J4:K28,2,)</f>
        <v>MODERADO</v>
      </c>
      <c r="P17" s="171"/>
      <c r="Q17" s="189">
        <v>1</v>
      </c>
      <c r="R17" s="118" t="s">
        <v>126</v>
      </c>
      <c r="S17" s="179" t="s">
        <v>127</v>
      </c>
      <c r="T17" s="207" t="s">
        <v>128</v>
      </c>
      <c r="U17" s="207" t="s">
        <v>129</v>
      </c>
      <c r="V17" s="118" t="s">
        <v>130</v>
      </c>
      <c r="W17" s="118" t="s">
        <v>131</v>
      </c>
      <c r="X17" s="33" t="str">
        <f>IF(OR(Y17="Preventivo",Y17="Detectivo"),"Probabilidad",IF(Y17="Correctivo","Impacto",""))</f>
        <v>Probabilidad</v>
      </c>
      <c r="Y17" s="6" t="s">
        <v>84</v>
      </c>
      <c r="Z17" s="6" t="s">
        <v>85</v>
      </c>
      <c r="AA17" s="34" t="str">
        <f t="shared" ref="AA17:AA21" si="0">IF(AND(Y17="Preventivo",Z17="Automático"),"50%",IF(AND(Y17="Preventivo",Z17="Manual"),"40%",IF(AND(Y17="Detectivo",Z17="Automático"),"40%",IF(AND(Y17="Detectivo",Z17="Manual"),"30%",IF(AND(Y17="Correctivo",Z17="Automático"),"35%",IF(AND(Y17="Correctivo",Z17="Manual"),"25%",""))))))</f>
        <v>40%</v>
      </c>
      <c r="AB17" s="41" t="s">
        <v>86</v>
      </c>
      <c r="AC17" s="183" t="s">
        <v>132</v>
      </c>
      <c r="AD17" s="6" t="s">
        <v>88</v>
      </c>
      <c r="AE17" s="8" t="s">
        <v>89</v>
      </c>
      <c r="AF17" s="183" t="str">
        <f>+W17</f>
        <v>Actas de visitas y listados de asistencias
Informe anual ( Cuando aplique)</v>
      </c>
      <c r="AG17" s="35">
        <f>IFERROR(IF(X17="Probabilidad",(I17-(+I17*AA17)),IF(X17="Impacto",I17,"")),"")</f>
        <v>0.36</v>
      </c>
      <c r="AH17" s="36" t="str">
        <f t="shared" ref="AH17:AH21" si="1">IFERROR(IF(AG17="","",IF(AG17&lt;=0.2,"Muy Baja",IF(AG17&lt;=0.4,"Baja",IF(AG17&lt;=0.6,"Media",IF(AG17&lt;=0.8,"Alta","Muy Alta"))))),"")</f>
        <v>Baja</v>
      </c>
      <c r="AI17" s="37">
        <f>I17-(AA17*I17)</f>
        <v>0.36</v>
      </c>
      <c r="AJ17" s="38" t="str">
        <f t="shared" ref="AJ17:AJ21" si="2">IFERROR(IF(AK17="","",IF(AK17&lt;=0.2,"Leve",IF(AK17&lt;=0.4,"Menor",IF(AK17&lt;=0.6,"Moderado",IF(AK17&lt;=0.8,"Mayor","Catastrófico"))))),"")</f>
        <v>Menor</v>
      </c>
      <c r="AK17" s="35">
        <f>IFERROR(IF(X17="Impacto",(M17-(+M17*AA17)),IF(X17="Probabilidad",M17,"")),"")</f>
        <v>0.4</v>
      </c>
      <c r="AL17" s="39" t="str">
        <f>+CONCATENATE(AH17, " - ", AJ17)</f>
        <v>Baja - Menor</v>
      </c>
      <c r="AM17" s="40" t="s">
        <v>133</v>
      </c>
      <c r="AN17" s="216" t="s">
        <v>91</v>
      </c>
      <c r="AO17" s="171"/>
      <c r="AP17" s="298" t="s">
        <v>134</v>
      </c>
      <c r="AQ17" s="299"/>
      <c r="AR17" s="300"/>
      <c r="AS17" s="172"/>
      <c r="AT17" s="173">
        <v>46146</v>
      </c>
      <c r="AU17" s="42" t="s">
        <v>135</v>
      </c>
      <c r="AV17" s="301" t="s">
        <v>98</v>
      </c>
      <c r="AW17" s="295" t="s">
        <v>97</v>
      </c>
      <c r="AX17" s="222" t="s">
        <v>98</v>
      </c>
      <c r="AY17" s="194"/>
      <c r="AZ17" s="296" t="s">
        <v>99</v>
      </c>
      <c r="BA17" s="297" t="s">
        <v>136</v>
      </c>
    </row>
    <row r="18" spans="1:53" ht="360.75" customHeight="1">
      <c r="A18" s="249"/>
      <c r="B18" s="249"/>
      <c r="C18" s="213"/>
      <c r="D18" s="213"/>
      <c r="E18" s="213"/>
      <c r="F18" s="213"/>
      <c r="G18" s="254"/>
      <c r="H18" s="209"/>
      <c r="I18" s="210"/>
      <c r="J18" s="211"/>
      <c r="K18" s="212"/>
      <c r="L18" s="209"/>
      <c r="M18" s="210"/>
      <c r="N18" s="210"/>
      <c r="O18" s="215"/>
      <c r="P18" s="171"/>
      <c r="Q18" s="189">
        <v>2</v>
      </c>
      <c r="R18" s="118" t="s">
        <v>137</v>
      </c>
      <c r="S18" s="179" t="s">
        <v>127</v>
      </c>
      <c r="T18" s="118" t="s">
        <v>138</v>
      </c>
      <c r="U18" s="118" t="s">
        <v>139</v>
      </c>
      <c r="V18" s="118" t="s">
        <v>140</v>
      </c>
      <c r="W18" s="118" t="s">
        <v>141</v>
      </c>
      <c r="X18" s="33" t="str">
        <f>IF(OR(Y18="Preventivo",Y18="Detectivo"),"Probabilidad",IF(Y18="Correctivo","Impacto",""))</f>
        <v>Probabilidad</v>
      </c>
      <c r="Y18" s="6" t="s">
        <v>84</v>
      </c>
      <c r="Z18" s="6" t="s">
        <v>85</v>
      </c>
      <c r="AA18" s="34" t="str">
        <f t="shared" si="0"/>
        <v>40%</v>
      </c>
      <c r="AB18" s="41" t="s">
        <v>86</v>
      </c>
      <c r="AC18" s="180" t="s">
        <v>142</v>
      </c>
      <c r="AD18" s="6" t="s">
        <v>88</v>
      </c>
      <c r="AE18" s="8" t="s">
        <v>89</v>
      </c>
      <c r="AF18" s="183" t="str">
        <f>+W18</f>
        <v>Actas de visitas, listados de asistencias y formato A-GDO-FT-017
Informe anual (Cuando aplique)</v>
      </c>
      <c r="AG18" s="37">
        <f t="shared" ref="AG18:AG21" si="3">IFERROR(IF(AND(X17="Probabilidad",X18="Probabilidad"),(AI17-(+AI17*AA18)),IF(X18="Probabilidad",($I$17-(+$I$17*AA18)),IF(X18="Impacto",AI17,""))),"")</f>
        <v>0.216</v>
      </c>
      <c r="AH18" s="36" t="str">
        <f t="shared" si="1"/>
        <v>Baja</v>
      </c>
      <c r="AI18" s="37">
        <f t="shared" ref="AI18:AI21" si="4">+AG18</f>
        <v>0.216</v>
      </c>
      <c r="AJ18" s="38" t="str">
        <f t="shared" si="2"/>
        <v>Menor</v>
      </c>
      <c r="AK18" s="35">
        <f t="shared" ref="AK18:AK21" si="5">IFERROR(IF(AND(X17="Impacto",X17="Impacto"),(AK17-(+AK17*AA18)),IF(X18="Impacto",($M$17-(+$M$17*AA18)),IF(X18="Probabilidad",AK17,""))),"")</f>
        <v>0.4</v>
      </c>
      <c r="AL18" s="39" t="str">
        <f t="shared" ref="AL18:AL21" si="6">+CONCATENATE(AH18, " - ", AJ18)</f>
        <v>Baja - Menor</v>
      </c>
      <c r="AM18" s="40" t="s">
        <v>133</v>
      </c>
      <c r="AN18" s="216"/>
      <c r="AO18" s="171"/>
      <c r="AP18" s="298"/>
      <c r="AQ18" s="299"/>
      <c r="AR18" s="300"/>
      <c r="AS18" s="172"/>
      <c r="AT18" s="173">
        <v>46146</v>
      </c>
      <c r="AU18" s="42" t="s">
        <v>135</v>
      </c>
      <c r="AV18" s="301"/>
      <c r="AW18" s="295"/>
      <c r="AX18" s="222"/>
      <c r="AY18" s="194"/>
      <c r="AZ18" s="296"/>
      <c r="BA18" s="297"/>
    </row>
    <row r="19" spans="1:53" ht="353.25" customHeight="1">
      <c r="A19" s="249"/>
      <c r="B19" s="249"/>
      <c r="C19" s="213"/>
      <c r="D19" s="213"/>
      <c r="E19" s="213"/>
      <c r="F19" s="213"/>
      <c r="G19" s="254"/>
      <c r="H19" s="209"/>
      <c r="I19" s="210"/>
      <c r="J19" s="211"/>
      <c r="K19" s="212"/>
      <c r="L19" s="209"/>
      <c r="M19" s="210"/>
      <c r="N19" s="210"/>
      <c r="O19" s="215"/>
      <c r="P19" s="171"/>
      <c r="Q19" s="189">
        <v>3</v>
      </c>
      <c r="R19" s="118" t="s">
        <v>143</v>
      </c>
      <c r="S19" s="179" t="s">
        <v>144</v>
      </c>
      <c r="T19" s="118" t="s">
        <v>145</v>
      </c>
      <c r="U19" s="118" t="s">
        <v>146</v>
      </c>
      <c r="V19" s="118" t="s">
        <v>147</v>
      </c>
      <c r="W19" s="118" t="s">
        <v>148</v>
      </c>
      <c r="X19" s="33" t="str">
        <f>IF(OR(Y19="Preventivo",Y19="Detectivo"),"Probabilidad",IF(Y19="Correctivo","Impacto",""))</f>
        <v>Probabilidad</v>
      </c>
      <c r="Y19" s="6" t="s">
        <v>107</v>
      </c>
      <c r="Z19" s="6" t="s">
        <v>149</v>
      </c>
      <c r="AA19" s="34" t="str">
        <f t="shared" si="0"/>
        <v>40%</v>
      </c>
      <c r="AB19" s="41" t="s">
        <v>86</v>
      </c>
      <c r="AC19" s="183" t="s">
        <v>142</v>
      </c>
      <c r="AD19" s="6" t="s">
        <v>88</v>
      </c>
      <c r="AE19" s="8" t="s">
        <v>89</v>
      </c>
      <c r="AF19" s="180" t="str">
        <f>+W19</f>
        <v>Informe trimestral.</v>
      </c>
      <c r="AG19" s="35">
        <f t="shared" si="3"/>
        <v>0.12959999999999999</v>
      </c>
      <c r="AH19" s="36" t="str">
        <f t="shared" si="1"/>
        <v>Muy Baja</v>
      </c>
      <c r="AI19" s="37">
        <f t="shared" si="4"/>
        <v>0.12959999999999999</v>
      </c>
      <c r="AJ19" s="38" t="str">
        <f t="shared" si="2"/>
        <v>Menor</v>
      </c>
      <c r="AK19" s="35">
        <f t="shared" si="5"/>
        <v>0.4</v>
      </c>
      <c r="AL19" s="39" t="str">
        <f t="shared" si="6"/>
        <v>Muy Baja - Menor</v>
      </c>
      <c r="AM19" s="40" t="s">
        <v>150</v>
      </c>
      <c r="AN19" s="216"/>
      <c r="AO19" s="171"/>
      <c r="AP19" s="298"/>
      <c r="AQ19" s="299"/>
      <c r="AR19" s="300"/>
      <c r="AS19" s="172"/>
      <c r="AT19" s="173">
        <v>46146</v>
      </c>
      <c r="AU19" s="200" t="s">
        <v>151</v>
      </c>
      <c r="AV19" s="301"/>
      <c r="AW19" s="295"/>
      <c r="AX19" s="222"/>
      <c r="AY19" s="194"/>
      <c r="AZ19" s="296"/>
      <c r="BA19" s="297"/>
    </row>
    <row r="20" spans="1:53" ht="353.25" customHeight="1">
      <c r="A20" s="249"/>
      <c r="B20" s="249"/>
      <c r="C20" s="213"/>
      <c r="D20" s="213"/>
      <c r="E20" s="213"/>
      <c r="F20" s="213"/>
      <c r="G20" s="254"/>
      <c r="H20" s="209"/>
      <c r="I20" s="210"/>
      <c r="J20" s="211"/>
      <c r="K20" s="212"/>
      <c r="L20" s="209"/>
      <c r="M20" s="210"/>
      <c r="N20" s="210"/>
      <c r="O20" s="215"/>
      <c r="P20" s="171"/>
      <c r="Q20" s="189">
        <v>4</v>
      </c>
      <c r="R20" s="118" t="s">
        <v>152</v>
      </c>
      <c r="S20" s="118" t="s">
        <v>153</v>
      </c>
      <c r="T20" s="118" t="s">
        <v>154</v>
      </c>
      <c r="U20" s="118" t="s">
        <v>155</v>
      </c>
      <c r="V20" s="118" t="s">
        <v>156</v>
      </c>
      <c r="W20" s="118" t="s">
        <v>157</v>
      </c>
      <c r="X20" s="33" t="str">
        <f>IF(OR(Y20="Preventivo",Y20="Detectivo"),"Probabilidad",IF(Y20="Correctivo","Impacto",""))</f>
        <v>Probabilidad</v>
      </c>
      <c r="Y20" s="6" t="s">
        <v>84</v>
      </c>
      <c r="Z20" s="6" t="s">
        <v>85</v>
      </c>
      <c r="AA20" s="34" t="str">
        <f t="shared" ref="AA20" si="7">IF(AND(Y20="Preventivo",Z20="Automático"),"50%",IF(AND(Y20="Preventivo",Z20="Manual"),"40%",IF(AND(Y20="Detectivo",Z20="Automático"),"40%",IF(AND(Y20="Detectivo",Z20="Manual"),"30%",IF(AND(Y20="Correctivo",Z20="Automático"),"35%",IF(AND(Y20="Correctivo",Z20="Manual"),"25%",""))))))</f>
        <v>40%</v>
      </c>
      <c r="AB20" s="41" t="s">
        <v>86</v>
      </c>
      <c r="AC20" s="183" t="s">
        <v>158</v>
      </c>
      <c r="AD20" s="6" t="s">
        <v>88</v>
      </c>
      <c r="AE20" s="8" t="s">
        <v>89</v>
      </c>
      <c r="AF20" s="180" t="str">
        <f>+W20</f>
        <v xml:space="preserve">Formatos A-GDO-FT-014 diligenciados
Correo electrónico (Cuando aplique)
</v>
      </c>
      <c r="AG20" s="35">
        <f t="shared" si="3"/>
        <v>7.7759999999999996E-2</v>
      </c>
      <c r="AH20" s="36" t="str">
        <f t="shared" si="1"/>
        <v>Muy Baja</v>
      </c>
      <c r="AI20" s="37">
        <f t="shared" si="4"/>
        <v>7.7759999999999996E-2</v>
      </c>
      <c r="AJ20" s="38" t="str">
        <f t="shared" si="2"/>
        <v>Menor</v>
      </c>
      <c r="AK20" s="35">
        <f t="shared" si="5"/>
        <v>0.4</v>
      </c>
      <c r="AL20" s="39" t="str">
        <f t="shared" si="6"/>
        <v>Muy Baja - Menor</v>
      </c>
      <c r="AM20" s="40" t="s">
        <v>150</v>
      </c>
      <c r="AN20" s="216"/>
      <c r="AO20" s="171"/>
      <c r="AP20" s="298"/>
      <c r="AQ20" s="299"/>
      <c r="AR20" s="300"/>
      <c r="AS20" s="172"/>
      <c r="AT20" s="173">
        <v>46146</v>
      </c>
      <c r="AU20" s="42" t="s">
        <v>159</v>
      </c>
      <c r="AV20" s="301"/>
      <c r="AW20" s="295"/>
      <c r="AX20" s="222"/>
      <c r="AY20" s="194"/>
      <c r="AZ20" s="296"/>
      <c r="BA20" s="297"/>
    </row>
    <row r="21" spans="1:53" ht="353.25" customHeight="1">
      <c r="A21" s="249"/>
      <c r="B21" s="249"/>
      <c r="C21" s="213"/>
      <c r="D21" s="213"/>
      <c r="E21" s="213"/>
      <c r="F21" s="213"/>
      <c r="G21" s="254"/>
      <c r="H21" s="209"/>
      <c r="I21" s="210"/>
      <c r="J21" s="211"/>
      <c r="K21" s="212"/>
      <c r="L21" s="209"/>
      <c r="M21" s="210"/>
      <c r="N21" s="210"/>
      <c r="O21" s="215"/>
      <c r="P21" s="171"/>
      <c r="Q21" s="189">
        <v>5</v>
      </c>
      <c r="R21" s="118" t="s">
        <v>160</v>
      </c>
      <c r="S21" s="118" t="s">
        <v>161</v>
      </c>
      <c r="T21" s="118" t="s">
        <v>162</v>
      </c>
      <c r="U21" s="118" t="s">
        <v>163</v>
      </c>
      <c r="V21" s="118" t="s">
        <v>164</v>
      </c>
      <c r="W21" s="118" t="s">
        <v>165</v>
      </c>
      <c r="X21" s="33" t="str">
        <f t="shared" ref="X21" si="8">IF(OR(Y21="Preventivo",Y21="Detectivo"),"Probabilidad",IF(Y21="Correctivo","Impacto",""))</f>
        <v>Impacto</v>
      </c>
      <c r="Y21" s="6" t="s">
        <v>116</v>
      </c>
      <c r="Z21" s="6" t="s">
        <v>85</v>
      </c>
      <c r="AA21" s="34" t="str">
        <f t="shared" si="0"/>
        <v>25%</v>
      </c>
      <c r="AB21" s="41" t="s">
        <v>86</v>
      </c>
      <c r="AC21" s="183" t="s">
        <v>166</v>
      </c>
      <c r="AD21" s="6" t="s">
        <v>88</v>
      </c>
      <c r="AE21" s="8" t="s">
        <v>89</v>
      </c>
      <c r="AF21" s="183" t="str">
        <f>+W21</f>
        <v>Formato Único de Inventario Documental actualizado</v>
      </c>
      <c r="AG21" s="35">
        <f t="shared" si="3"/>
        <v>7.7759999999999996E-2</v>
      </c>
      <c r="AH21" s="36" t="str">
        <f t="shared" si="1"/>
        <v>Muy Baja</v>
      </c>
      <c r="AI21" s="37">
        <f t="shared" si="4"/>
        <v>7.7759999999999996E-2</v>
      </c>
      <c r="AJ21" s="38" t="str">
        <f t="shared" si="2"/>
        <v>Menor</v>
      </c>
      <c r="AK21" s="35">
        <f t="shared" si="5"/>
        <v>0.30000000000000004</v>
      </c>
      <c r="AL21" s="39" t="str">
        <f t="shared" si="6"/>
        <v>Muy Baja - Menor</v>
      </c>
      <c r="AM21" s="40" t="s">
        <v>150</v>
      </c>
      <c r="AN21" s="216"/>
      <c r="AO21" s="171"/>
      <c r="AP21" s="298"/>
      <c r="AQ21" s="299"/>
      <c r="AR21" s="300"/>
      <c r="AS21" s="172"/>
      <c r="AT21" s="173">
        <v>46146</v>
      </c>
      <c r="AU21" s="42" t="s">
        <v>167</v>
      </c>
      <c r="AV21" s="301"/>
      <c r="AW21" s="295"/>
      <c r="AX21" s="222"/>
      <c r="AY21" s="194"/>
      <c r="AZ21" s="296"/>
      <c r="BA21" s="297"/>
    </row>
    <row r="22" spans="1:53" ht="93.75" customHeight="1">
      <c r="B22" s="125"/>
      <c r="C22" s="126"/>
      <c r="D22" s="126"/>
      <c r="E22" s="126"/>
      <c r="F22" s="126"/>
      <c r="G22" s="125"/>
      <c r="H22" s="125"/>
      <c r="I22" s="198"/>
      <c r="J22" s="129"/>
      <c r="K22" s="144"/>
      <c r="L22" s="125"/>
      <c r="M22" s="198"/>
      <c r="N22" s="198"/>
      <c r="O22" s="199"/>
      <c r="P22" s="2"/>
      <c r="Q22" s="132"/>
      <c r="R22" s="25"/>
      <c r="S22" s="25"/>
      <c r="T22" s="25"/>
      <c r="U22" s="25"/>
      <c r="V22" s="25"/>
      <c r="W22" s="25"/>
      <c r="X22" s="132"/>
      <c r="Y22" s="133"/>
      <c r="Z22" s="133"/>
      <c r="AA22" s="145"/>
      <c r="AB22" s="134"/>
      <c r="AC22" s="135"/>
      <c r="AD22" s="133"/>
      <c r="AE22" s="134"/>
      <c r="AF22" s="134"/>
      <c r="AG22" s="146"/>
      <c r="AH22" s="133"/>
      <c r="AI22" s="147"/>
      <c r="AJ22" s="148"/>
      <c r="AK22" s="146"/>
      <c r="AL22" s="149"/>
      <c r="AM22" s="150"/>
      <c r="AN22" s="136"/>
      <c r="AO22" s="2"/>
      <c r="AP22" s="137"/>
      <c r="AQ22" s="137"/>
      <c r="AR22" s="137"/>
      <c r="AT22" s="138"/>
      <c r="AU22" s="139"/>
      <c r="AV22" s="140"/>
      <c r="AW22" s="141"/>
      <c r="AX22" s="142"/>
      <c r="AY22" s="30"/>
      <c r="AZ22" s="140"/>
      <c r="BA22" s="143"/>
    </row>
    <row r="23" spans="1:53" ht="20.45">
      <c r="A23" s="208" t="s">
        <v>119</v>
      </c>
      <c r="B23" s="208"/>
      <c r="C23" s="208"/>
      <c r="D23" s="208"/>
      <c r="E23" s="208"/>
      <c r="F23" s="208"/>
      <c r="G23" s="208"/>
      <c r="H23" s="208"/>
      <c r="P23" s="2"/>
      <c r="BA23" s="119" t="s">
        <v>120</v>
      </c>
    </row>
    <row r="24" spans="1:53">
      <c r="P24" s="2"/>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row r="30" spans="1:53" s="1" customFormat="1">
      <c r="A30"/>
      <c r="B30"/>
      <c r="C30"/>
      <c r="D30"/>
      <c r="E30"/>
      <c r="F30"/>
      <c r="G30"/>
      <c r="H30"/>
      <c r="I30"/>
      <c r="J30"/>
      <c r="K30"/>
      <c r="P30" s="2"/>
      <c r="AN30" s="4"/>
      <c r="AO30" s="4"/>
      <c r="AP30" s="4"/>
      <c r="AS30"/>
      <c r="AT30"/>
      <c r="AU30"/>
      <c r="AV30"/>
      <c r="AW30"/>
      <c r="AX30"/>
      <c r="AY30"/>
      <c r="AZ30"/>
      <c r="BA30"/>
    </row>
    <row r="31" spans="1:53" s="1" customFormat="1">
      <c r="A31"/>
      <c r="B31"/>
      <c r="C31"/>
      <c r="D31"/>
      <c r="E31"/>
      <c r="F31"/>
      <c r="G31"/>
      <c r="H31"/>
      <c r="I31"/>
      <c r="J31"/>
      <c r="K31"/>
      <c r="P31" s="2"/>
      <c r="AN31" s="4"/>
      <c r="AO31" s="4"/>
      <c r="AP31" s="4"/>
      <c r="AS31"/>
      <c r="AT31"/>
      <c r="AU31"/>
      <c r="AV31"/>
      <c r="AW31"/>
      <c r="AX31"/>
      <c r="AY31"/>
      <c r="AZ31"/>
      <c r="BA31"/>
    </row>
  </sheetData>
  <mergeCells count="52">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N17:N21"/>
    <mergeCell ref="AB16:AC16"/>
    <mergeCell ref="AE16:AF16"/>
    <mergeCell ref="A17:A21"/>
    <mergeCell ref="B17:B21"/>
    <mergeCell ref="C17:C21"/>
    <mergeCell ref="D17:D21"/>
    <mergeCell ref="E17:E21"/>
    <mergeCell ref="F17:F21"/>
    <mergeCell ref="G17:G21"/>
    <mergeCell ref="H17:H21"/>
    <mergeCell ref="A23:H23"/>
    <mergeCell ref="AW17:AW21"/>
    <mergeCell ref="AX17:AX21"/>
    <mergeCell ref="AZ17:AZ21"/>
    <mergeCell ref="BA17:BA21"/>
    <mergeCell ref="O17:O21"/>
    <mergeCell ref="AN17:AN21"/>
    <mergeCell ref="AP17:AP21"/>
    <mergeCell ref="AQ17:AQ21"/>
    <mergeCell ref="AR17:AR21"/>
    <mergeCell ref="AV17:AV21"/>
    <mergeCell ref="I17:I21"/>
    <mergeCell ref="J17:J21"/>
    <mergeCell ref="K17:K21"/>
    <mergeCell ref="L17:L21"/>
    <mergeCell ref="M17:M21"/>
  </mergeCells>
  <conditionalFormatting sqref="H17:H22">
    <cfRule type="cellIs" dxfId="52" priority="52" operator="equal">
      <formula>"Muy Alta"</formula>
    </cfRule>
    <cfRule type="cellIs" dxfId="51" priority="53" operator="equal">
      <formula>"Alta"</formula>
    </cfRule>
    <cfRule type="cellIs" dxfId="50" priority="54" operator="equal">
      <formula>"Media"</formula>
    </cfRule>
    <cfRule type="cellIs" dxfId="49" priority="55" operator="equal">
      <formula>"Muy Baja"</formula>
    </cfRule>
    <cfRule type="cellIs" dxfId="48" priority="56" operator="equal">
      <formula>"Baja"</formula>
    </cfRule>
  </conditionalFormatting>
  <conditionalFormatting sqref="L17:L22">
    <cfRule type="cellIs" dxfId="47" priority="47" operator="equal">
      <formula>"Leve"</formula>
    </cfRule>
    <cfRule type="cellIs" dxfId="46" priority="48" operator="equal">
      <formula>"Catastrófico"</formula>
    </cfRule>
    <cfRule type="cellIs" dxfId="45" priority="49" operator="equal">
      <formula>"Mayor"</formula>
    </cfRule>
    <cfRule type="cellIs" dxfId="44" priority="50" operator="equal">
      <formula>"Moderado"</formula>
    </cfRule>
    <cfRule type="cellIs" dxfId="43" priority="51" operator="equal">
      <formula>"Menor"</formula>
    </cfRule>
  </conditionalFormatting>
  <conditionalFormatting sqref="O17:O22">
    <cfRule type="cellIs" dxfId="42" priority="43" operator="equal">
      <formula>"EXTREMO"</formula>
    </cfRule>
    <cfRule type="cellIs" dxfId="41" priority="44" operator="equal">
      <formula>"ALTO"</formula>
    </cfRule>
    <cfRule type="cellIs" dxfId="40" priority="45" operator="equal">
      <formula>"BAJO"</formula>
    </cfRule>
    <cfRule type="cellIs" dxfId="39" priority="46" operator="equal">
      <formula>"MODERADO"</formula>
    </cfRule>
  </conditionalFormatting>
  <conditionalFormatting sqref="AH17:AH22">
    <cfRule type="cellIs" dxfId="38" priority="6" operator="equal">
      <formula>"Muy Baja"</formula>
    </cfRule>
    <cfRule type="cellIs" dxfId="37" priority="7" operator="equal">
      <formula>"Baja"</formula>
    </cfRule>
    <cfRule type="cellIs" dxfId="36" priority="8" operator="equal">
      <formula>"Media"</formula>
    </cfRule>
    <cfRule type="cellIs" dxfId="35" priority="9" operator="equal">
      <formula>"Muy Alta"</formula>
    </cfRule>
    <cfRule type="cellIs" dxfId="34" priority="10" operator="equal">
      <formula>"Alta"</formula>
    </cfRule>
  </conditionalFormatting>
  <conditionalFormatting sqref="AJ17:AJ22">
    <cfRule type="cellIs" dxfId="33" priority="1" operator="equal">
      <formula>"Catastrófico"</formula>
    </cfRule>
    <cfRule type="cellIs" dxfId="32" priority="2" operator="equal">
      <formula>"Mayor"</formula>
    </cfRule>
    <cfRule type="cellIs" dxfId="31" priority="3" operator="equal">
      <formula>"Moderado"</formula>
    </cfRule>
    <cfRule type="cellIs" dxfId="30" priority="4" operator="equal">
      <formula>"Menor"</formula>
    </cfRule>
    <cfRule type="cellIs" dxfId="29" priority="5" operator="equal">
      <formula>"Leve"</formula>
    </cfRule>
  </conditionalFormatting>
  <conditionalFormatting sqref="AM17:AM22">
    <cfRule type="cellIs" dxfId="28" priority="11" operator="equal">
      <formula>"EXTREMO"</formula>
    </cfRule>
    <cfRule type="cellIs" dxfId="27" priority="12" operator="equal">
      <formula>"ALTO"</formula>
    </cfRule>
    <cfRule type="cellIs" dxfId="26" priority="13" operator="equal">
      <formula>"BAJO"</formula>
    </cfRule>
    <cfRule type="cellIs" dxfId="25" priority="14" operator="equal">
      <formula>"MODERADO"</formula>
    </cfRule>
  </conditionalFormatting>
  <hyperlinks>
    <hyperlink ref="A14:O15" location="Instructivo!A1" display="IDENTIFICACIÓN DEL RIESGO" xr:uid="{EFD56381-83C6-42B9-81AF-59A48B5F4572}"/>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A466A1C1-046A-4354-A6A8-1BF6A6C65980}">
          <x14:formula1>
            <xm:f>Datos!$P$38:$P$39</xm:f>
          </x14:formula1>
          <xm:sqref>AE17:AE22</xm:sqref>
        </x14:dataValidation>
        <x14:dataValidation type="list" allowBlank="1" showInputMessage="1" showErrorMessage="1" xr:uid="{01162A47-4C14-479C-A060-34B0A57BF935}">
          <x14:formula1>
            <xm:f>Datos!$P$34:$P$35</xm:f>
          </x14:formula1>
          <xm:sqref>AD17:AD22</xm:sqref>
        </x14:dataValidation>
        <x14:dataValidation type="list" allowBlank="1" showInputMessage="1" showErrorMessage="1" xr:uid="{ADC8F1F4-0212-46F8-86A9-3CBC98C2F436}">
          <x14:formula1>
            <xm:f>Datos!$P$30:$P$31</xm:f>
          </x14:formula1>
          <xm:sqref>AB17:AB22</xm:sqref>
        </x14:dataValidation>
        <x14:dataValidation type="list" allowBlank="1" showInputMessage="1" showErrorMessage="1" xr:uid="{0FCAB948-66BF-4DD0-BB03-2C441A343302}">
          <x14:formula1>
            <xm:f>Instructivo!$E$3:$E$9</xm:f>
          </x14:formula1>
          <xm:sqref>F17:F22</xm:sqref>
        </x14:dataValidation>
        <x14:dataValidation type="list" allowBlank="1" showInputMessage="1" showErrorMessage="1" xr:uid="{26CAEB3E-2779-43AD-9A28-4EBF2274C313}">
          <x14:formula1>
            <xm:f>Datos!$P$25:$P$26</xm:f>
          </x14:formula1>
          <xm:sqref>Z17:Z22</xm:sqref>
        </x14:dataValidation>
        <x14:dataValidation type="list" allowBlank="1" showInputMessage="1" showErrorMessage="1" xr:uid="{F74EC5C4-C833-4729-9F6B-B2F9370BA119}">
          <x14:formula1>
            <xm:f>Datos!$P$19:$P$22</xm:f>
          </x14:formula1>
          <xm:sqref>Y17:Y22</xm:sqref>
        </x14:dataValidation>
        <x14:dataValidation type="list" allowBlank="1" showInputMessage="1" showErrorMessage="1" xr:uid="{98A1C743-9A97-49A9-BDD2-F99858134B4E}">
          <x14:formula1>
            <xm:f>Datos!$O$3:$O$15</xm:f>
          </x14:formula1>
          <xm:sqref>J17:J22</xm:sqref>
        </x14:dataValidation>
        <x14:dataValidation type="list" allowBlank="1" showInputMessage="1" showErrorMessage="1" xr:uid="{44FBE046-74A4-4AE9-91FD-231F210C9CD4}">
          <x14:formula1>
            <xm:f>Datos!$A$4:$A$6</xm:f>
          </x14:formula1>
          <xm:sqref>B17:B22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rgb="FFFFC000"/>
    <pageSetUpPr fitToPage="1"/>
  </sheetPr>
  <dimension ref="A1:BA27"/>
  <sheetViews>
    <sheetView showGridLines="0" tabSelected="1" view="pageBreakPreview" topLeftCell="AK1" zoomScale="60" zoomScaleNormal="60" workbookViewId="0">
      <selection activeCell="AW37" sqref="AW3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40.140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71"/>
      <c r="B1" s="272"/>
      <c r="C1" s="277" t="s">
        <v>8</v>
      </c>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9"/>
      <c r="AX1" s="271" t="s">
        <v>9</v>
      </c>
      <c r="AY1" s="272"/>
      <c r="AZ1" s="286" t="s">
        <v>10</v>
      </c>
      <c r="BA1" s="261"/>
    </row>
    <row r="2" spans="1:53" ht="15.75" customHeight="1" thickBot="1">
      <c r="A2" s="273"/>
      <c r="B2" s="274"/>
      <c r="C2" s="280"/>
      <c r="D2" s="281"/>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281"/>
      <c r="AW2" s="282"/>
      <c r="AX2" s="275"/>
      <c r="AY2" s="276"/>
      <c r="AZ2" s="262"/>
      <c r="BA2" s="263"/>
    </row>
    <row r="3" spans="1:53" ht="15.75" customHeight="1">
      <c r="A3" s="273"/>
      <c r="B3" s="274"/>
      <c r="C3" s="280"/>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2"/>
      <c r="AX3" s="271" t="s">
        <v>11</v>
      </c>
      <c r="AY3" s="272"/>
      <c r="AZ3" s="287" t="s">
        <v>12</v>
      </c>
      <c r="BA3" s="288"/>
    </row>
    <row r="4" spans="1:53" ht="16.5" customHeight="1" thickBot="1">
      <c r="A4" s="273"/>
      <c r="B4" s="274"/>
      <c r="C4" s="283"/>
      <c r="D4" s="284"/>
      <c r="E4" s="284"/>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284"/>
      <c r="AO4" s="284"/>
      <c r="AP4" s="284"/>
      <c r="AQ4" s="284"/>
      <c r="AR4" s="284"/>
      <c r="AS4" s="284"/>
      <c r="AT4" s="284"/>
      <c r="AU4" s="284"/>
      <c r="AV4" s="284"/>
      <c r="AW4" s="285"/>
      <c r="AX4" s="275"/>
      <c r="AY4" s="276"/>
      <c r="AZ4" s="289"/>
      <c r="BA4" s="290"/>
    </row>
    <row r="5" spans="1:53" ht="20.45" customHeight="1">
      <c r="A5" s="273"/>
      <c r="B5" s="274"/>
      <c r="C5" s="280" t="s">
        <v>13</v>
      </c>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2"/>
      <c r="AX5" s="271" t="s">
        <v>14</v>
      </c>
      <c r="AY5" s="272"/>
      <c r="AZ5" s="271" t="s">
        <v>168</v>
      </c>
      <c r="BA5" s="272"/>
    </row>
    <row r="6" spans="1:53" ht="15" customHeight="1" thickBot="1">
      <c r="A6" s="273"/>
      <c r="B6" s="274"/>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2"/>
      <c r="AX6" s="275"/>
      <c r="AY6" s="276"/>
      <c r="AZ6" s="275"/>
      <c r="BA6" s="276"/>
    </row>
    <row r="7" spans="1:53" ht="15.75" customHeight="1">
      <c r="A7" s="273"/>
      <c r="B7" s="274"/>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2"/>
      <c r="AX7" s="271" t="s">
        <v>16</v>
      </c>
      <c r="AY7" s="272"/>
      <c r="AZ7" s="260">
        <v>45828</v>
      </c>
      <c r="BA7" s="261"/>
    </row>
    <row r="8" spans="1:53" ht="16.5" customHeight="1" thickBot="1">
      <c r="A8" s="275"/>
      <c r="B8" s="276"/>
      <c r="C8" s="283"/>
      <c r="D8" s="284"/>
      <c r="E8" s="284"/>
      <c r="F8" s="284"/>
      <c r="G8" s="284"/>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5"/>
      <c r="AX8" s="275"/>
      <c r="AY8" s="276"/>
      <c r="AZ8" s="262"/>
      <c r="BA8" s="263"/>
    </row>
    <row r="10" spans="1:53" ht="54" customHeight="1">
      <c r="A10" s="264" t="s">
        <v>17</v>
      </c>
      <c r="B10" s="264"/>
      <c r="C10" s="264"/>
      <c r="D10" s="265" t="s">
        <v>18</v>
      </c>
      <c r="E10" s="266"/>
      <c r="F10" s="266"/>
      <c r="G10" s="266"/>
      <c r="H10" s="266"/>
      <c r="I10" s="266"/>
      <c r="J10" s="266"/>
      <c r="K10" s="266"/>
      <c r="L10" s="266"/>
      <c r="M10" s="267"/>
      <c r="N10" s="24"/>
      <c r="AN10" s="1"/>
      <c r="AO10" s="1"/>
      <c r="AP10" s="1"/>
    </row>
    <row r="11" spans="1:53" s="3" customFormat="1" ht="75" customHeight="1">
      <c r="A11" s="264" t="s">
        <v>19</v>
      </c>
      <c r="B11" s="264"/>
      <c r="C11" s="264"/>
      <c r="D11" s="268" t="s">
        <v>20</v>
      </c>
      <c r="E11" s="269"/>
      <c r="F11" s="269"/>
      <c r="G11" s="269"/>
      <c r="H11" s="269"/>
      <c r="I11" s="269"/>
      <c r="J11" s="269"/>
      <c r="K11" s="269"/>
      <c r="L11" s="269"/>
      <c r="M11" s="270"/>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64" t="s">
        <v>21</v>
      </c>
      <c r="B12" s="264"/>
      <c r="C12" s="264"/>
      <c r="D12" s="268" t="s">
        <v>22</v>
      </c>
      <c r="E12" s="269"/>
      <c r="F12" s="269"/>
      <c r="G12" s="269"/>
      <c r="H12" s="269"/>
      <c r="I12" s="269"/>
      <c r="J12" s="269"/>
      <c r="K12" s="269"/>
      <c r="L12" s="269"/>
      <c r="M12" s="270"/>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26" t="s">
        <v>23</v>
      </c>
      <c r="B14" s="227"/>
      <c r="C14" s="227"/>
      <c r="D14" s="227"/>
      <c r="E14" s="227"/>
      <c r="F14" s="227"/>
      <c r="G14" s="227"/>
      <c r="H14" s="227"/>
      <c r="I14" s="227"/>
      <c r="J14" s="227"/>
      <c r="K14" s="227"/>
      <c r="L14" s="227"/>
      <c r="M14" s="227"/>
      <c r="N14" s="228"/>
      <c r="O14" s="229"/>
      <c r="P14" s="2"/>
      <c r="Q14" s="234" t="s">
        <v>24</v>
      </c>
      <c r="R14" s="235"/>
      <c r="S14" s="235"/>
      <c r="T14" s="235"/>
      <c r="U14" s="235"/>
      <c r="V14" s="235"/>
      <c r="W14" s="235"/>
      <c r="X14" s="235"/>
      <c r="Y14" s="236"/>
      <c r="Z14" s="236"/>
      <c r="AA14" s="236"/>
      <c r="AB14" s="236"/>
      <c r="AC14" s="236"/>
      <c r="AD14" s="236"/>
      <c r="AE14" s="236"/>
      <c r="AF14" s="235"/>
      <c r="AG14" s="235"/>
      <c r="AH14" s="235"/>
      <c r="AI14" s="235"/>
      <c r="AJ14" s="235"/>
      <c r="AK14" s="235"/>
      <c r="AL14" s="235"/>
      <c r="AM14" s="235"/>
      <c r="AN14" s="237"/>
      <c r="AO14" s="2"/>
      <c r="AP14" s="238" t="s">
        <v>25</v>
      </c>
      <c r="AQ14" s="239"/>
      <c r="AR14" s="240"/>
      <c r="AT14" s="244" t="s">
        <v>26</v>
      </c>
      <c r="AU14" s="245"/>
      <c r="AV14" s="245"/>
      <c r="AW14" s="245"/>
      <c r="AX14" s="246"/>
      <c r="AY14" s="30"/>
      <c r="AZ14" s="238" t="s">
        <v>27</v>
      </c>
      <c r="BA14" s="240"/>
    </row>
    <row r="15" spans="1:53">
      <c r="A15" s="230"/>
      <c r="B15" s="231"/>
      <c r="C15" s="231"/>
      <c r="D15" s="231"/>
      <c r="E15" s="231"/>
      <c r="F15" s="231"/>
      <c r="G15" s="231"/>
      <c r="H15" s="231"/>
      <c r="I15" s="231"/>
      <c r="J15" s="231"/>
      <c r="K15" s="231"/>
      <c r="L15" s="231"/>
      <c r="M15" s="231"/>
      <c r="N15" s="232"/>
      <c r="O15" s="233"/>
      <c r="P15" s="2"/>
      <c r="Q15" s="26"/>
      <c r="R15" s="27"/>
      <c r="S15" s="27"/>
      <c r="T15" s="27"/>
      <c r="U15" s="27"/>
      <c r="V15" s="27"/>
      <c r="W15" s="27"/>
      <c r="X15" s="27"/>
      <c r="Y15" s="255" t="s">
        <v>28</v>
      </c>
      <c r="Z15" s="256"/>
      <c r="AA15" s="257"/>
      <c r="AB15" s="255" t="s">
        <v>29</v>
      </c>
      <c r="AC15" s="256"/>
      <c r="AD15" s="256"/>
      <c r="AE15" s="256"/>
      <c r="AF15" s="257"/>
      <c r="AG15" s="258"/>
      <c r="AH15" s="258"/>
      <c r="AI15" s="258"/>
      <c r="AJ15" s="258"/>
      <c r="AK15" s="258"/>
      <c r="AL15" s="258"/>
      <c r="AM15" s="258"/>
      <c r="AN15" s="259"/>
      <c r="AO15" s="2"/>
      <c r="AP15" s="241"/>
      <c r="AQ15" s="242"/>
      <c r="AR15" s="243"/>
      <c r="AT15" s="247"/>
      <c r="AU15" s="242"/>
      <c r="AV15" s="242"/>
      <c r="AW15" s="242"/>
      <c r="AX15" s="248"/>
      <c r="AY15" s="30"/>
      <c r="AZ15" s="241"/>
      <c r="BA15" s="243"/>
    </row>
    <row r="16" spans="1:53" s="5" customFormat="1" ht="166.5" customHeight="1">
      <c r="A16" s="9" t="s">
        <v>30</v>
      </c>
      <c r="B16" s="10" t="s">
        <v>31</v>
      </c>
      <c r="C16" s="11" t="s">
        <v>32</v>
      </c>
      <c r="D16" s="11" t="s">
        <v>33</v>
      </c>
      <c r="E16" s="12" t="s">
        <v>34</v>
      </c>
      <c r="F16" s="19" t="s">
        <v>35</v>
      </c>
      <c r="G16" s="32" t="s">
        <v>36</v>
      </c>
      <c r="H16" s="12" t="s">
        <v>37</v>
      </c>
      <c r="I16" s="11" t="s">
        <v>38</v>
      </c>
      <c r="J16" s="11" t="s">
        <v>39</v>
      </c>
      <c r="K16" s="12" t="s">
        <v>40</v>
      </c>
      <c r="L16" s="12" t="s">
        <v>41</v>
      </c>
      <c r="M16" s="11" t="s">
        <v>38</v>
      </c>
      <c r="N16" s="11" t="s">
        <v>42</v>
      </c>
      <c r="O16" s="13" t="s">
        <v>43</v>
      </c>
      <c r="P16" s="2"/>
      <c r="Q16" s="14" t="s">
        <v>44</v>
      </c>
      <c r="R16" s="170" t="s">
        <v>45</v>
      </c>
      <c r="S16" s="170" t="s">
        <v>46</v>
      </c>
      <c r="T16" s="170" t="s">
        <v>47</v>
      </c>
      <c r="U16" s="170" t="s">
        <v>48</v>
      </c>
      <c r="V16" s="170" t="s">
        <v>49</v>
      </c>
      <c r="W16" s="170" t="s">
        <v>50</v>
      </c>
      <c r="X16" s="28" t="s">
        <v>51</v>
      </c>
      <c r="Y16" s="124" t="s">
        <v>52</v>
      </c>
      <c r="Z16" s="124" t="s">
        <v>53</v>
      </c>
      <c r="AA16" s="16" t="s">
        <v>54</v>
      </c>
      <c r="AB16" s="252" t="s">
        <v>55</v>
      </c>
      <c r="AC16" s="253"/>
      <c r="AD16" s="16" t="s">
        <v>56</v>
      </c>
      <c r="AE16" s="252" t="s">
        <v>57</v>
      </c>
      <c r="AF16" s="253"/>
      <c r="AG16" s="17" t="s">
        <v>58</v>
      </c>
      <c r="AH16" s="17" t="s">
        <v>59</v>
      </c>
      <c r="AI16" s="17" t="s">
        <v>38</v>
      </c>
      <c r="AJ16" s="17" t="s">
        <v>60</v>
      </c>
      <c r="AK16" s="17" t="s">
        <v>38</v>
      </c>
      <c r="AL16" s="17" t="s">
        <v>42</v>
      </c>
      <c r="AM16" s="17" t="s">
        <v>61</v>
      </c>
      <c r="AN16" s="13" t="s">
        <v>62</v>
      </c>
      <c r="AO16" s="2"/>
      <c r="AP16" s="18" t="s">
        <v>63</v>
      </c>
      <c r="AQ16" s="15" t="s">
        <v>64</v>
      </c>
      <c r="AR16" s="29" t="s">
        <v>65</v>
      </c>
      <c r="AT16" s="120" t="s">
        <v>66</v>
      </c>
      <c r="AU16" s="122" t="s">
        <v>67</v>
      </c>
      <c r="AV16" s="122" t="s">
        <v>68</v>
      </c>
      <c r="AW16" s="122" t="s">
        <v>69</v>
      </c>
      <c r="AX16" s="121" t="s">
        <v>70</v>
      </c>
      <c r="AY16" s="31"/>
      <c r="AZ16" s="123" t="s">
        <v>71</v>
      </c>
      <c r="BA16" s="191" t="s">
        <v>72</v>
      </c>
    </row>
    <row r="17" spans="1:53" ht="353.25" customHeight="1">
      <c r="A17" s="174">
        <v>3</v>
      </c>
      <c r="B17" s="184" t="s">
        <v>73</v>
      </c>
      <c r="C17" s="175" t="s">
        <v>169</v>
      </c>
      <c r="D17" s="175" t="s">
        <v>170</v>
      </c>
      <c r="E17" s="175" t="s">
        <v>171</v>
      </c>
      <c r="F17" s="175"/>
      <c r="G17" s="178">
        <v>7</v>
      </c>
      <c r="H17" s="176" t="str">
        <f>IF(G17&lt;=0,"",IF(G17&lt;=2,"Muy Baja",IF(G17&lt;=24,"Baja",IF(G17&lt;=500,"Media",IF(G17&lt;=5000,"Alta","Muy Alta")))))</f>
        <v>Baja</v>
      </c>
      <c r="I17" s="177">
        <f>IF(H17="","",IF(H17="Muy Baja",0.2,IF(H17="Baja",0.4,IF(H17="Media",0.6,IF(H17="Alta",0.8,IF(H17="Muy Alta",1,))))))</f>
        <v>0.4</v>
      </c>
      <c r="J17" s="185" t="s">
        <v>125</v>
      </c>
      <c r="K17" s="186" t="str">
        <f>+J17</f>
        <v>El riesgo afecta la imagen de la entidad internamente, de conocimiento general nivel interno, de junta directiva y/o de proveedores</v>
      </c>
      <c r="L17" s="176" t="str">
        <f>+VLOOKUP(K17,Datos!$O$4:$P$15,2,FALSE)</f>
        <v>Menor</v>
      </c>
      <c r="M17" s="177">
        <f>IF(L17="","",IF(L17="Leve",0.2,IF(L17="Menor",0.4,IF(L17="Moderado",0.6,IF(L17="Mayor",0.8,IF(L17="Catastrófico",1,))))))</f>
        <v>0.4</v>
      </c>
      <c r="N17" s="177" t="str">
        <f>+CONCATENATE(H17, " - ", L17)</f>
        <v>Baja - Menor</v>
      </c>
      <c r="O17" s="187" t="str">
        <f>+VLOOKUP(N17,Datos!J4:K28,2,)</f>
        <v>MODERADO</v>
      </c>
      <c r="P17" s="188"/>
      <c r="Q17" s="189">
        <v>1</v>
      </c>
      <c r="R17" s="118" t="s">
        <v>172</v>
      </c>
      <c r="S17" s="118" t="s">
        <v>173</v>
      </c>
      <c r="T17" s="118" t="s">
        <v>174</v>
      </c>
      <c r="U17" s="118" t="s">
        <v>175</v>
      </c>
      <c r="V17" s="118" t="s">
        <v>176</v>
      </c>
      <c r="W17" s="118" t="s">
        <v>177</v>
      </c>
      <c r="X17" s="33" t="str">
        <f>IF(OR(Y17="Preventivo",Y17="Detectivo"),"Probabilidad",IF(Y17="Correctivo","Impacto",""))</f>
        <v>Probabilidad</v>
      </c>
      <c r="Y17" s="6" t="s">
        <v>107</v>
      </c>
      <c r="Z17" s="6" t="s">
        <v>85</v>
      </c>
      <c r="AA17" s="34" t="str">
        <f t="shared" ref="AA17" si="0">IF(AND(Y17="Preventivo",Z17="Automático"),"50%",IF(AND(Y17="Preventivo",Z17="Manual"),"40%",IF(AND(Y17="Detectivo",Z17="Automático"),"40%",IF(AND(Y17="Detectivo",Z17="Manual"),"30%",IF(AND(Y17="Correctivo",Z17="Automático"),"35%",IF(AND(Y17="Correctivo",Z17="Manual"),"25%",""))))))</f>
        <v>30%</v>
      </c>
      <c r="AB17" s="41" t="s">
        <v>86</v>
      </c>
      <c r="AC17" s="41" t="s">
        <v>178</v>
      </c>
      <c r="AD17" s="6" t="s">
        <v>88</v>
      </c>
      <c r="AE17" s="8" t="s">
        <v>89</v>
      </c>
      <c r="AF17" s="8" t="str">
        <f t="shared" ref="AF17" si="1">+W17</f>
        <v xml:space="preserve">Acta de reunión /  Instrumento archivístico actualizado y aprobado por el CIGD </v>
      </c>
      <c r="AG17" s="35">
        <f>IFERROR(IF(X17="Probabilidad",(I17-(+I17*AA17)),IF(X17="Impacto",I17,"")),"")</f>
        <v>0.28000000000000003</v>
      </c>
      <c r="AH17" s="36" t="str">
        <f t="shared" ref="AH17" si="2">IFERROR(IF(AG17="","",IF(AG17&lt;=0.2,"Muy Baja",IF(AG17&lt;=0.4,"Baja",IF(AG17&lt;=0.6,"Media",IF(AG17&lt;=0.8,"Alta","Muy Alta"))))),"")</f>
        <v>Baja</v>
      </c>
      <c r="AI17" s="37">
        <f>I17-(AA17*I17)</f>
        <v>0.28000000000000003</v>
      </c>
      <c r="AJ17" s="38" t="str">
        <f t="shared" ref="AJ17" si="3">IFERROR(IF(AK17="","",IF(AK17&lt;=0.2,"Leve",IF(AK17&lt;=0.4,"Menor",IF(AK17&lt;=0.6,"Moderado",IF(AK17&lt;=0.8,"Mayor","Catastrófico"))))),"")</f>
        <v>Menor</v>
      </c>
      <c r="AK17" s="35">
        <f>IFERROR(IF(X17="Impacto",(M17-(+M17*AA17)),IF(X17="Probabilidad",M17,"")),"")</f>
        <v>0.4</v>
      </c>
      <c r="AL17" s="39" t="str">
        <f>+CONCATENATE(AH17, " - ", AJ17)</f>
        <v>Baja - Menor</v>
      </c>
      <c r="AM17" s="40" t="str">
        <f>+VLOOKUP(AL17,Datos!$J$4:$K$28,2,)</f>
        <v>MODERADO</v>
      </c>
      <c r="AN17" s="190" t="s">
        <v>91</v>
      </c>
      <c r="AO17" s="171"/>
      <c r="AP17" s="179" t="s">
        <v>179</v>
      </c>
      <c r="AQ17" s="181" t="s">
        <v>93</v>
      </c>
      <c r="AR17" s="182" t="s">
        <v>180</v>
      </c>
      <c r="AS17" s="172"/>
      <c r="AT17" s="173">
        <v>46146</v>
      </c>
      <c r="AU17" s="42" t="s">
        <v>181</v>
      </c>
      <c r="AV17" s="42" t="s">
        <v>182</v>
      </c>
      <c r="AW17" s="192" t="s">
        <v>183</v>
      </c>
      <c r="AX17" s="193" t="s">
        <v>98</v>
      </c>
      <c r="AY17" s="194"/>
      <c r="AZ17" s="201" t="s">
        <v>184</v>
      </c>
      <c r="BA17" s="195" t="s">
        <v>185</v>
      </c>
    </row>
    <row r="18" spans="1:53" ht="93.75" customHeight="1">
      <c r="B18" s="125"/>
      <c r="C18" s="126"/>
      <c r="D18" s="126"/>
      <c r="E18" s="126"/>
      <c r="F18" s="126"/>
      <c r="G18" s="125"/>
      <c r="H18" s="127"/>
      <c r="I18" s="128"/>
      <c r="J18" s="129"/>
      <c r="K18" s="130"/>
      <c r="L18" s="127"/>
      <c r="M18" s="128"/>
      <c r="N18" s="128"/>
      <c r="O18" s="131"/>
      <c r="P18" s="2"/>
      <c r="Q18" s="132"/>
      <c r="R18" s="25"/>
      <c r="S18" s="25"/>
      <c r="T18" s="25"/>
      <c r="U18" s="25"/>
      <c r="V18" s="25"/>
      <c r="W18" s="25"/>
      <c r="X18" s="132"/>
      <c r="Y18" s="133"/>
      <c r="Z18" s="133"/>
      <c r="AA18" s="145"/>
      <c r="AB18" s="134"/>
      <c r="AC18" s="135"/>
      <c r="AD18" s="133"/>
      <c r="AE18" s="134"/>
      <c r="AF18" s="134"/>
      <c r="AG18" s="146"/>
      <c r="AH18" s="133"/>
      <c r="AI18" s="147"/>
      <c r="AJ18" s="148"/>
      <c r="AK18" s="146"/>
      <c r="AL18" s="149"/>
      <c r="AM18" s="150"/>
      <c r="AN18" s="136"/>
      <c r="AO18" s="2"/>
      <c r="AP18" s="137"/>
      <c r="AQ18" s="137"/>
      <c r="AR18" s="137"/>
      <c r="AT18" s="138"/>
      <c r="AU18" s="139"/>
      <c r="AV18" s="140"/>
      <c r="AW18" s="141"/>
      <c r="AX18" s="142"/>
      <c r="AY18" s="30"/>
      <c r="AZ18" s="140"/>
      <c r="BA18" s="143"/>
    </row>
    <row r="19" spans="1:53" ht="20.45">
      <c r="A19" s="208" t="s">
        <v>119</v>
      </c>
      <c r="B19" s="208"/>
      <c r="C19" s="208"/>
      <c r="D19" s="208"/>
      <c r="E19" s="208"/>
      <c r="F19" s="208"/>
      <c r="G19" s="208"/>
      <c r="H19" s="208"/>
      <c r="P19" s="2"/>
      <c r="BA19" s="119" t="s">
        <v>120</v>
      </c>
    </row>
    <row r="20" spans="1:53">
      <c r="P20" s="2"/>
    </row>
    <row r="21" spans="1:53" s="1" customFormat="1">
      <c r="A21"/>
      <c r="B21"/>
      <c r="C21"/>
      <c r="D21"/>
      <c r="E21"/>
      <c r="F21"/>
      <c r="G21"/>
      <c r="H21"/>
      <c r="I21"/>
      <c r="J21"/>
      <c r="K21"/>
      <c r="P21" s="2"/>
      <c r="AN21" s="4"/>
      <c r="AO21" s="4"/>
      <c r="AP21" s="4"/>
      <c r="AS21"/>
      <c r="AT21"/>
      <c r="AU21"/>
      <c r="AV21"/>
      <c r="AW21"/>
      <c r="AX21"/>
      <c r="AY21"/>
      <c r="AZ21"/>
      <c r="BA21"/>
    </row>
    <row r="22" spans="1:53" s="1" customFormat="1">
      <c r="A22"/>
      <c r="B22"/>
      <c r="C22"/>
      <c r="D22"/>
      <c r="E22"/>
      <c r="F22"/>
      <c r="G22"/>
      <c r="H22"/>
      <c r="I22"/>
      <c r="J22"/>
      <c r="K22"/>
      <c r="P22" s="2"/>
      <c r="AN22" s="4"/>
      <c r="AO22" s="4"/>
      <c r="AP22" s="4"/>
      <c r="AS22"/>
      <c r="AT22"/>
      <c r="AU22"/>
      <c r="AV22"/>
      <c r="AW22"/>
      <c r="AX22"/>
      <c r="AY22"/>
      <c r="AZ22"/>
      <c r="BA2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sheetData>
  <mergeCells count="28">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P14:AR15"/>
    <mergeCell ref="AT14:AX15"/>
    <mergeCell ref="AZ14:BA15"/>
    <mergeCell ref="Y15:AA15"/>
    <mergeCell ref="AB15:AF15"/>
    <mergeCell ref="AG15:AN15"/>
    <mergeCell ref="AB16:AC16"/>
    <mergeCell ref="AE16:AF16"/>
    <mergeCell ref="A19:H19"/>
    <mergeCell ref="A14:O15"/>
    <mergeCell ref="Q14:AN14"/>
  </mergeCells>
  <phoneticPr fontId="25" type="noConversion"/>
  <conditionalFormatting sqref="H17:H18">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18">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18 AM17:AM18">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18">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18">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Datos!$A$4:$A$6</xm:f>
          </x14:formula1>
          <xm:sqref>B17:B18</xm:sqref>
        </x14:dataValidation>
        <x14:dataValidation type="list" allowBlank="1" showInputMessage="1" showErrorMessage="1" xr:uid="{0D3090C0-11C1-4D56-A7C3-D0199ADEB2A4}">
          <x14:formula1>
            <xm:f>Datos!$O$3:$O$15</xm:f>
          </x14:formula1>
          <xm:sqref>J17:J18</xm:sqref>
        </x14:dataValidation>
        <x14:dataValidation type="list" allowBlank="1" showInputMessage="1" showErrorMessage="1" xr:uid="{70DE5232-B1AF-4546-B179-8EDA00A05980}">
          <x14:formula1>
            <xm:f>Datos!$P$19:$P$22</xm:f>
          </x14:formula1>
          <xm:sqref>Y17:Y18</xm:sqref>
        </x14:dataValidation>
        <x14:dataValidation type="list" allowBlank="1" showInputMessage="1" showErrorMessage="1" xr:uid="{E302A09C-28E6-4F60-B1C3-0AA8428853B1}">
          <x14:formula1>
            <xm:f>Datos!$P$25:$P$26</xm:f>
          </x14:formula1>
          <xm:sqref>Z17:Z18</xm:sqref>
        </x14:dataValidation>
        <x14:dataValidation type="list" allowBlank="1" showInputMessage="1" showErrorMessage="1" xr:uid="{2D23050B-2D05-483C-8830-A45D8D8BD9E8}">
          <x14:formula1>
            <xm:f>Instructivo!$E$3:$E$9</xm:f>
          </x14:formula1>
          <xm:sqref>F17:F18</xm:sqref>
        </x14:dataValidation>
        <x14:dataValidation type="list" allowBlank="1" showInputMessage="1" showErrorMessage="1" xr:uid="{7F39D563-BB96-46A9-AFC7-570FCD41D076}">
          <x14:formula1>
            <xm:f>Datos!$P$30:$P$31</xm:f>
          </x14:formula1>
          <xm:sqref>AB17:AB18</xm:sqref>
        </x14:dataValidation>
        <x14:dataValidation type="list" allowBlank="1" showInputMessage="1" showErrorMessage="1" xr:uid="{D4B0A7DD-3C68-4AA4-B7B1-427A61171A75}">
          <x14:formula1>
            <xm:f>Datos!$P$34:$P$35</xm:f>
          </x14:formula1>
          <xm:sqref>AD17:AD18</xm:sqref>
        </x14:dataValidation>
        <x14:dataValidation type="list" allowBlank="1" showInputMessage="1" showErrorMessage="1" xr:uid="{27887835-724A-4F9A-BE2B-E6EEA4C4A2B9}">
          <x14:formula1>
            <xm:f>Datos!$P$38:$P$39</xm:f>
          </x14:formula1>
          <xm:sqref>AE17:AE18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1" t="s">
        <v>186</v>
      </c>
      <c r="D3" t="s">
        <v>187</v>
      </c>
      <c r="G3" t="s">
        <v>188</v>
      </c>
      <c r="J3" t="s">
        <v>189</v>
      </c>
      <c r="O3" t="s">
        <v>190</v>
      </c>
      <c r="P3" t="s">
        <v>188</v>
      </c>
    </row>
    <row r="4" spans="1:17">
      <c r="A4" t="s">
        <v>191</v>
      </c>
      <c r="D4" t="s">
        <v>192</v>
      </c>
      <c r="E4" s="20">
        <v>0.2</v>
      </c>
      <c r="G4" t="s">
        <v>193</v>
      </c>
      <c r="H4" s="20">
        <v>0.2</v>
      </c>
      <c r="J4" t="s">
        <v>194</v>
      </c>
      <c r="K4" t="s">
        <v>150</v>
      </c>
      <c r="O4" t="s">
        <v>195</v>
      </c>
      <c r="P4" s="3" t="s">
        <v>196</v>
      </c>
      <c r="Q4" s="23">
        <v>0.2</v>
      </c>
    </row>
    <row r="5" spans="1:17">
      <c r="A5" t="s">
        <v>73</v>
      </c>
      <c r="D5" t="s">
        <v>197</v>
      </c>
      <c r="E5" s="20">
        <v>0.4</v>
      </c>
      <c r="G5" t="s">
        <v>198</v>
      </c>
      <c r="H5" s="20">
        <v>0.4</v>
      </c>
      <c r="J5" t="s">
        <v>199</v>
      </c>
      <c r="K5" t="s">
        <v>150</v>
      </c>
      <c r="O5" s="22" t="s">
        <v>200</v>
      </c>
      <c r="P5" s="3" t="s">
        <v>201</v>
      </c>
      <c r="Q5" s="23">
        <v>0.4</v>
      </c>
    </row>
    <row r="6" spans="1:17">
      <c r="A6" t="s">
        <v>202</v>
      </c>
      <c r="D6" t="s">
        <v>203</v>
      </c>
      <c r="E6" s="20">
        <v>0.6</v>
      </c>
      <c r="G6" t="s">
        <v>133</v>
      </c>
      <c r="H6" s="20">
        <v>0.6</v>
      </c>
      <c r="J6" t="s">
        <v>204</v>
      </c>
      <c r="K6" t="s">
        <v>133</v>
      </c>
      <c r="O6" t="s">
        <v>205</v>
      </c>
      <c r="P6" s="3" t="s">
        <v>206</v>
      </c>
      <c r="Q6" s="23">
        <v>0.6</v>
      </c>
    </row>
    <row r="7" spans="1:17">
      <c r="D7" t="s">
        <v>207</v>
      </c>
      <c r="E7" s="20">
        <v>0.8</v>
      </c>
      <c r="G7" t="s">
        <v>208</v>
      </c>
      <c r="H7" s="20">
        <v>0.8</v>
      </c>
      <c r="J7" t="s">
        <v>209</v>
      </c>
      <c r="K7" t="s">
        <v>210</v>
      </c>
      <c r="O7" t="s">
        <v>211</v>
      </c>
      <c r="P7" s="3" t="s">
        <v>212</v>
      </c>
      <c r="Q7" s="23">
        <v>0.8</v>
      </c>
    </row>
    <row r="8" spans="1:17">
      <c r="D8" t="s">
        <v>213</v>
      </c>
      <c r="E8" s="20">
        <v>1</v>
      </c>
      <c r="G8" t="s">
        <v>214</v>
      </c>
      <c r="H8" s="20">
        <v>1</v>
      </c>
      <c r="J8" t="s">
        <v>215</v>
      </c>
      <c r="K8" t="s">
        <v>216</v>
      </c>
      <c r="O8" t="s">
        <v>217</v>
      </c>
      <c r="P8" s="3" t="s">
        <v>218</v>
      </c>
      <c r="Q8" s="23">
        <v>1</v>
      </c>
    </row>
    <row r="9" spans="1:17">
      <c r="J9" t="s">
        <v>219</v>
      </c>
      <c r="K9" t="s">
        <v>150</v>
      </c>
    </row>
    <row r="10" spans="1:17">
      <c r="J10" t="s">
        <v>220</v>
      </c>
      <c r="K10" t="s">
        <v>133</v>
      </c>
      <c r="O10" t="s">
        <v>221</v>
      </c>
    </row>
    <row r="11" spans="1:17">
      <c r="J11" t="s">
        <v>222</v>
      </c>
      <c r="K11" t="s">
        <v>133</v>
      </c>
      <c r="O11" t="s">
        <v>223</v>
      </c>
      <c r="P11" s="3" t="s">
        <v>196</v>
      </c>
      <c r="Q11" s="23">
        <v>0.2</v>
      </c>
    </row>
    <row r="12" spans="1:17" ht="30.75" customHeight="1">
      <c r="J12" t="s">
        <v>224</v>
      </c>
      <c r="K12" t="s">
        <v>210</v>
      </c>
      <c r="O12" s="22" t="s">
        <v>125</v>
      </c>
      <c r="P12" s="3" t="s">
        <v>201</v>
      </c>
      <c r="Q12" s="23">
        <v>0.4</v>
      </c>
    </row>
    <row r="13" spans="1:17" ht="28.9">
      <c r="J13" t="s">
        <v>225</v>
      </c>
      <c r="K13" t="s">
        <v>216</v>
      </c>
      <c r="O13" s="22" t="s">
        <v>77</v>
      </c>
      <c r="P13" s="3" t="s">
        <v>206</v>
      </c>
      <c r="Q13" s="23">
        <v>0.6</v>
      </c>
    </row>
    <row r="14" spans="1:17" ht="28.9">
      <c r="J14" t="s">
        <v>226</v>
      </c>
      <c r="K14" t="s">
        <v>133</v>
      </c>
      <c r="O14" s="22" t="s">
        <v>227</v>
      </c>
      <c r="P14" s="3" t="s">
        <v>212</v>
      </c>
      <c r="Q14" s="23">
        <v>0.8</v>
      </c>
    </row>
    <row r="15" spans="1:17" ht="28.9">
      <c r="J15" t="s">
        <v>228</v>
      </c>
      <c r="K15" t="s">
        <v>133</v>
      </c>
      <c r="O15" s="22" t="s">
        <v>229</v>
      </c>
      <c r="P15" s="3" t="s">
        <v>218</v>
      </c>
      <c r="Q15" s="23">
        <v>1</v>
      </c>
    </row>
    <row r="16" spans="1:17">
      <c r="J16" t="s">
        <v>230</v>
      </c>
      <c r="K16" t="s">
        <v>133</v>
      </c>
    </row>
    <row r="17" spans="10:17">
      <c r="J17" t="s">
        <v>231</v>
      </c>
      <c r="K17" t="s">
        <v>210</v>
      </c>
    </row>
    <row r="18" spans="10:17">
      <c r="J18" t="s">
        <v>232</v>
      </c>
      <c r="K18" t="s">
        <v>216</v>
      </c>
    </row>
    <row r="19" spans="10:17">
      <c r="J19" t="s">
        <v>233</v>
      </c>
      <c r="K19" t="s">
        <v>133</v>
      </c>
      <c r="P19" t="s">
        <v>234</v>
      </c>
    </row>
    <row r="20" spans="10:17">
      <c r="J20" t="s">
        <v>235</v>
      </c>
      <c r="K20" t="s">
        <v>133</v>
      </c>
      <c r="P20" t="s">
        <v>84</v>
      </c>
      <c r="Q20" s="20">
        <v>0.25</v>
      </c>
    </row>
    <row r="21" spans="10:17">
      <c r="J21" t="s">
        <v>236</v>
      </c>
      <c r="K21" t="s">
        <v>210</v>
      </c>
      <c r="P21" t="s">
        <v>107</v>
      </c>
      <c r="Q21" s="20">
        <v>0.15</v>
      </c>
    </row>
    <row r="22" spans="10:17">
      <c r="J22" t="s">
        <v>237</v>
      </c>
      <c r="K22" t="s">
        <v>210</v>
      </c>
      <c r="P22" t="s">
        <v>116</v>
      </c>
      <c r="Q22" s="20">
        <v>0.1</v>
      </c>
    </row>
    <row r="23" spans="10:17">
      <c r="J23" t="s">
        <v>238</v>
      </c>
      <c r="K23" t="s">
        <v>216</v>
      </c>
    </row>
    <row r="24" spans="10:17">
      <c r="J24" t="s">
        <v>239</v>
      </c>
      <c r="K24" t="s">
        <v>210</v>
      </c>
      <c r="P24" t="s">
        <v>240</v>
      </c>
    </row>
    <row r="25" spans="10:17">
      <c r="J25" t="s">
        <v>241</v>
      </c>
      <c r="K25" t="s">
        <v>210</v>
      </c>
      <c r="P25" t="s">
        <v>149</v>
      </c>
      <c r="Q25" s="20">
        <v>0.25</v>
      </c>
    </row>
    <row r="26" spans="10:17">
      <c r="J26" t="s">
        <v>242</v>
      </c>
      <c r="K26" t="s">
        <v>210</v>
      </c>
      <c r="P26" t="s">
        <v>85</v>
      </c>
      <c r="Q26" s="20">
        <v>0.15</v>
      </c>
    </row>
    <row r="27" spans="10:17">
      <c r="J27" t="s">
        <v>243</v>
      </c>
      <c r="K27" t="s">
        <v>210</v>
      </c>
    </row>
    <row r="28" spans="10:17">
      <c r="J28" t="s">
        <v>244</v>
      </c>
      <c r="K28" t="s">
        <v>216</v>
      </c>
    </row>
    <row r="29" spans="10:17">
      <c r="P29" t="s">
        <v>245</v>
      </c>
    </row>
    <row r="30" spans="10:17">
      <c r="P30" t="s">
        <v>86</v>
      </c>
    </row>
    <row r="31" spans="10:17">
      <c r="P31" t="s">
        <v>246</v>
      </c>
    </row>
    <row r="33" spans="16:16">
      <c r="P33" t="s">
        <v>247</v>
      </c>
    </row>
    <row r="34" spans="16:16">
      <c r="P34" t="s">
        <v>88</v>
      </c>
    </row>
    <row r="35" spans="16:16">
      <c r="P35" t="s">
        <v>248</v>
      </c>
    </row>
    <row r="37" spans="16:16">
      <c r="P37" t="s">
        <v>249</v>
      </c>
    </row>
    <row r="38" spans="16:16">
      <c r="P38" t="s">
        <v>89</v>
      </c>
    </row>
    <row r="39" spans="16:16">
      <c r="P39" t="s">
        <v>250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4" t="s">
        <v>251</v>
      </c>
      <c r="F2" s="74" t="s">
        <v>252</v>
      </c>
    </row>
    <row r="3" spans="1:12" ht="43.15">
      <c r="E3" s="73" t="s">
        <v>253</v>
      </c>
      <c r="F3" s="72" t="s">
        <v>254</v>
      </c>
    </row>
    <row r="4" spans="1:12" ht="43.15">
      <c r="E4" s="73" t="s">
        <v>255</v>
      </c>
      <c r="F4" s="72" t="s">
        <v>256</v>
      </c>
    </row>
    <row r="5" spans="1:12" ht="144">
      <c r="E5" s="73" t="s">
        <v>257</v>
      </c>
      <c r="F5" s="72" t="s">
        <v>258</v>
      </c>
    </row>
    <row r="6" spans="1:12" ht="43.15">
      <c r="E6" s="73" t="s">
        <v>259</v>
      </c>
      <c r="F6" s="72" t="s">
        <v>260</v>
      </c>
    </row>
    <row r="7" spans="1:12" ht="72">
      <c r="E7" s="73" t="s">
        <v>261</v>
      </c>
      <c r="F7" s="72" t="s">
        <v>262</v>
      </c>
    </row>
    <row r="8" spans="1:12" ht="57.6">
      <c r="E8" s="73" t="s">
        <v>263</v>
      </c>
      <c r="F8" s="72" t="s">
        <v>264</v>
      </c>
    </row>
    <row r="9" spans="1:12" ht="72">
      <c r="E9" s="73" t="s">
        <v>265</v>
      </c>
      <c r="F9" s="72" t="s">
        <v>266</v>
      </c>
    </row>
    <row r="11" spans="1:12">
      <c r="B11" s="302" t="s">
        <v>267</v>
      </c>
      <c r="C11" s="302"/>
      <c r="D11" s="302"/>
      <c r="E11" s="302"/>
      <c r="F11" s="302"/>
      <c r="G11" s="302"/>
      <c r="H11" s="302"/>
      <c r="I11" s="302"/>
      <c r="J11" s="302"/>
      <c r="K11" s="302"/>
      <c r="L11" s="302"/>
    </row>
    <row r="12" spans="1:12">
      <c r="B12" s="302"/>
      <c r="C12" s="302"/>
      <c r="D12" s="302"/>
      <c r="E12" s="302"/>
      <c r="F12" s="302"/>
      <c r="G12" s="302"/>
      <c r="H12" s="302"/>
      <c r="I12" s="302"/>
      <c r="J12" s="302"/>
      <c r="K12" s="302"/>
      <c r="L12" s="302"/>
    </row>
    <row r="13" spans="1:12" ht="23.45">
      <c r="B13" s="303" t="s">
        <v>268</v>
      </c>
      <c r="C13" s="303"/>
      <c r="D13" s="303"/>
      <c r="E13" s="303"/>
      <c r="F13" s="303"/>
      <c r="G13" s="303"/>
      <c r="H13" s="303"/>
      <c r="I13" s="303"/>
      <c r="J13" s="303"/>
      <c r="K13" s="303"/>
      <c r="L13" s="303"/>
    </row>
    <row r="15" spans="1:12" ht="28.9">
      <c r="A15" s="43" t="s">
        <v>269</v>
      </c>
      <c r="B15" s="44">
        <v>1</v>
      </c>
      <c r="C15" s="304" t="s">
        <v>270</v>
      </c>
      <c r="D15" s="305"/>
      <c r="E15" s="305"/>
      <c r="F15" s="305"/>
      <c r="G15" s="305"/>
      <c r="H15" s="305"/>
      <c r="I15" s="305"/>
      <c r="J15" s="305"/>
      <c r="K15" s="305"/>
      <c r="L15" s="305"/>
    </row>
    <row r="16" spans="1:12" ht="18.600000000000001" thickBot="1">
      <c r="C16" s="306"/>
      <c r="D16" s="307"/>
      <c r="E16" s="307"/>
      <c r="F16" s="307"/>
      <c r="G16" s="307"/>
      <c r="H16" s="307"/>
      <c r="I16" s="307"/>
      <c r="J16" s="307"/>
      <c r="K16" s="307"/>
      <c r="L16" s="307"/>
    </row>
    <row r="17" spans="1:12" ht="18.600000000000001" thickBot="1">
      <c r="B17" s="308" t="s">
        <v>271</v>
      </c>
      <c r="C17" s="309"/>
      <c r="D17" s="309"/>
      <c r="E17" s="309"/>
      <c r="F17" s="310"/>
      <c r="G17" s="45"/>
      <c r="H17" s="308" t="s">
        <v>272</v>
      </c>
      <c r="I17" s="311"/>
      <c r="J17" s="311"/>
      <c r="K17" s="311"/>
      <c r="L17" s="312"/>
    </row>
    <row r="18" spans="1:12" ht="23.45">
      <c r="B18" s="46" t="s">
        <v>273</v>
      </c>
      <c r="C18" s="313" t="s">
        <v>56</v>
      </c>
      <c r="D18" s="314"/>
      <c r="E18" s="314"/>
      <c r="F18" s="315"/>
      <c r="G18" s="45"/>
      <c r="H18" s="46" t="s">
        <v>273</v>
      </c>
      <c r="I18" s="316" t="s">
        <v>56</v>
      </c>
      <c r="J18" s="316"/>
      <c r="K18" s="316"/>
      <c r="L18" s="317"/>
    </row>
    <row r="19" spans="1:12" ht="18">
      <c r="B19" s="47">
        <v>100</v>
      </c>
      <c r="C19" s="48" t="s">
        <v>213</v>
      </c>
      <c r="D19" s="318" t="s">
        <v>274</v>
      </c>
      <c r="E19" s="319"/>
      <c r="F19" s="320"/>
      <c r="G19" s="49"/>
      <c r="H19" s="47">
        <v>100</v>
      </c>
      <c r="I19" s="48" t="s">
        <v>275</v>
      </c>
      <c r="J19" s="318" t="s">
        <v>276</v>
      </c>
      <c r="K19" s="319"/>
      <c r="L19" s="320"/>
    </row>
    <row r="20" spans="1:12" ht="18">
      <c r="B20" s="47">
        <v>80</v>
      </c>
      <c r="C20" s="50" t="s">
        <v>207</v>
      </c>
      <c r="D20" s="321" t="s">
        <v>277</v>
      </c>
      <c r="E20" s="322"/>
      <c r="F20" s="323"/>
      <c r="G20" s="49"/>
      <c r="H20" s="47">
        <v>80</v>
      </c>
      <c r="I20" s="50" t="s">
        <v>278</v>
      </c>
      <c r="J20" s="321" t="s">
        <v>279</v>
      </c>
      <c r="K20" s="322"/>
      <c r="L20" s="323"/>
    </row>
    <row r="21" spans="1:12" ht="18">
      <c r="B21" s="47">
        <v>60</v>
      </c>
      <c r="C21" s="51" t="s">
        <v>203</v>
      </c>
      <c r="D21" s="321" t="s">
        <v>280</v>
      </c>
      <c r="E21" s="322"/>
      <c r="F21" s="323"/>
      <c r="G21" s="49"/>
      <c r="H21" s="47">
        <v>60</v>
      </c>
      <c r="I21" s="51" t="s">
        <v>281</v>
      </c>
      <c r="J21" s="321" t="s">
        <v>282</v>
      </c>
      <c r="K21" s="322"/>
      <c r="L21" s="323"/>
    </row>
    <row r="22" spans="1:12" ht="18">
      <c r="B22" s="47">
        <v>40</v>
      </c>
      <c r="C22" s="52" t="s">
        <v>197</v>
      </c>
      <c r="D22" s="321" t="s">
        <v>283</v>
      </c>
      <c r="E22" s="322"/>
      <c r="F22" s="323"/>
      <c r="G22" s="49"/>
      <c r="H22" s="47">
        <v>40</v>
      </c>
      <c r="I22" s="52" t="s">
        <v>284</v>
      </c>
      <c r="J22" s="321" t="s">
        <v>285</v>
      </c>
      <c r="K22" s="322"/>
      <c r="L22" s="323"/>
    </row>
    <row r="23" spans="1:12" ht="18.600000000000001" thickBot="1">
      <c r="B23" s="53">
        <v>20</v>
      </c>
      <c r="C23" s="54" t="s">
        <v>192</v>
      </c>
      <c r="D23" s="325" t="s">
        <v>286</v>
      </c>
      <c r="E23" s="326"/>
      <c r="F23" s="327"/>
      <c r="G23" s="49"/>
      <c r="H23" s="53">
        <v>20</v>
      </c>
      <c r="I23" s="54" t="s">
        <v>287</v>
      </c>
      <c r="J23" s="325" t="s">
        <v>288</v>
      </c>
      <c r="K23" s="326"/>
      <c r="L23" s="327"/>
    </row>
    <row r="24" spans="1:12">
      <c r="B24" s="45" t="s">
        <v>289</v>
      </c>
      <c r="C24" s="45"/>
      <c r="D24" s="45"/>
      <c r="E24" s="45"/>
      <c r="F24" s="45"/>
      <c r="G24" s="45"/>
      <c r="H24" s="45" t="s">
        <v>289</v>
      </c>
      <c r="I24" s="45"/>
      <c r="J24" s="45"/>
      <c r="K24" s="45"/>
      <c r="L24" s="45"/>
    </row>
    <row r="27" spans="1:12" ht="28.9">
      <c r="A27" s="43" t="s">
        <v>269</v>
      </c>
      <c r="B27" s="44">
        <v>2</v>
      </c>
      <c r="C27" s="304" t="s">
        <v>188</v>
      </c>
      <c r="D27" s="305"/>
      <c r="E27" s="305"/>
      <c r="F27" s="305"/>
      <c r="G27" s="305"/>
      <c r="H27" s="305"/>
      <c r="I27" s="305"/>
      <c r="J27" s="305"/>
      <c r="K27" s="305"/>
      <c r="L27" s="305"/>
    </row>
    <row r="28" spans="1:12">
      <c r="B28" s="45"/>
      <c r="C28" s="45"/>
      <c r="D28" s="45"/>
      <c r="E28" s="45"/>
      <c r="F28" s="45"/>
      <c r="G28" s="45"/>
      <c r="H28" s="45"/>
      <c r="I28" s="45"/>
      <c r="J28" s="45"/>
      <c r="K28" s="55"/>
      <c r="L28" s="55"/>
    </row>
    <row r="29" spans="1:12" ht="18">
      <c r="B29" s="328" t="s">
        <v>290</v>
      </c>
      <c r="C29" s="329"/>
      <c r="D29" s="329"/>
      <c r="E29" s="329"/>
      <c r="F29" s="329"/>
      <c r="G29" s="329"/>
      <c r="H29" s="329"/>
      <c r="I29" s="329"/>
      <c r="J29" s="329"/>
      <c r="K29" s="330"/>
      <c r="L29" s="55"/>
    </row>
    <row r="30" spans="1:12" ht="17.45">
      <c r="B30" s="331" t="s">
        <v>291</v>
      </c>
      <c r="C30" s="331"/>
      <c r="D30" s="331" t="s">
        <v>292</v>
      </c>
      <c r="E30" s="331"/>
      <c r="F30" s="331" t="s">
        <v>73</v>
      </c>
      <c r="G30" s="331"/>
      <c r="H30" s="331"/>
      <c r="I30" s="331"/>
      <c r="J30" s="331"/>
      <c r="K30" s="331"/>
    </row>
    <row r="31" spans="1:12" ht="18">
      <c r="B31" s="56">
        <v>100</v>
      </c>
      <c r="C31" s="57" t="s">
        <v>218</v>
      </c>
      <c r="D31" s="324" t="s">
        <v>293</v>
      </c>
      <c r="E31" s="324"/>
      <c r="F31" s="324" t="s">
        <v>229</v>
      </c>
      <c r="G31" s="324"/>
      <c r="H31" s="324"/>
      <c r="I31" s="324"/>
      <c r="J31" s="324"/>
      <c r="K31" s="324"/>
    </row>
    <row r="32" spans="1:12" ht="18">
      <c r="B32" s="56">
        <v>80</v>
      </c>
      <c r="C32" s="58" t="s">
        <v>212</v>
      </c>
      <c r="D32" s="324" t="s">
        <v>294</v>
      </c>
      <c r="E32" s="324"/>
      <c r="F32" s="324" t="s">
        <v>295</v>
      </c>
      <c r="G32" s="324"/>
      <c r="H32" s="324"/>
      <c r="I32" s="324"/>
      <c r="J32" s="324"/>
      <c r="K32" s="324"/>
    </row>
    <row r="33" spans="1:26" ht="18">
      <c r="B33" s="56">
        <v>60</v>
      </c>
      <c r="C33" s="59" t="s">
        <v>206</v>
      </c>
      <c r="D33" s="324" t="s">
        <v>296</v>
      </c>
      <c r="E33" s="324"/>
      <c r="F33" s="324" t="s">
        <v>297</v>
      </c>
      <c r="G33" s="324"/>
      <c r="H33" s="324"/>
      <c r="I33" s="324"/>
      <c r="J33" s="324"/>
      <c r="K33" s="324"/>
    </row>
    <row r="34" spans="1:26" ht="18">
      <c r="B34" s="56">
        <v>40</v>
      </c>
      <c r="C34" s="60" t="s">
        <v>201</v>
      </c>
      <c r="D34" s="324" t="s">
        <v>298</v>
      </c>
      <c r="E34" s="324"/>
      <c r="F34" s="324" t="s">
        <v>299</v>
      </c>
      <c r="G34" s="324"/>
      <c r="H34" s="324"/>
      <c r="I34" s="324"/>
      <c r="J34" s="324"/>
      <c r="K34" s="324"/>
    </row>
    <row r="35" spans="1:26" ht="18">
      <c r="B35" s="56">
        <v>20</v>
      </c>
      <c r="C35" s="61" t="s">
        <v>196</v>
      </c>
      <c r="D35" s="324" t="s">
        <v>300</v>
      </c>
      <c r="E35" s="324"/>
      <c r="F35" s="324" t="s">
        <v>223</v>
      </c>
      <c r="G35" s="324"/>
      <c r="H35" s="324"/>
      <c r="I35" s="324"/>
      <c r="J35" s="324"/>
      <c r="K35" s="324"/>
    </row>
    <row r="38" spans="1:26" ht="28.9">
      <c r="A38" s="43" t="s">
        <v>269</v>
      </c>
      <c r="B38" s="44"/>
      <c r="C38" s="306" t="s">
        <v>301</v>
      </c>
      <c r="D38" s="307"/>
      <c r="E38" s="307"/>
      <c r="F38" s="307"/>
      <c r="G38" s="307"/>
      <c r="H38" s="307"/>
      <c r="I38" s="307"/>
      <c r="J38" s="307"/>
      <c r="K38" s="307"/>
      <c r="L38" s="307"/>
      <c r="X38" s="5"/>
      <c r="Y38" s="62"/>
    </row>
    <row r="39" spans="1:26">
      <c r="X39" s="5"/>
      <c r="Y39" s="62"/>
    </row>
    <row r="40" spans="1:26" ht="151.15" thickBot="1">
      <c r="B40" s="63" t="s">
        <v>302</v>
      </c>
      <c r="C40" s="64" t="s">
        <v>303</v>
      </c>
      <c r="D40" s="64" t="s">
        <v>304</v>
      </c>
      <c r="E40" s="63" t="s">
        <v>305</v>
      </c>
      <c r="F40" s="63" t="s">
        <v>306</v>
      </c>
      <c r="G40" s="63" t="s">
        <v>307</v>
      </c>
      <c r="H40" s="63" t="s">
        <v>308</v>
      </c>
      <c r="I40" s="63" t="s">
        <v>309</v>
      </c>
      <c r="J40" s="63" t="s">
        <v>310</v>
      </c>
      <c r="K40" s="63" t="s">
        <v>311</v>
      </c>
      <c r="L40" s="63" t="s">
        <v>312</v>
      </c>
      <c r="M40" s="63" t="s">
        <v>313</v>
      </c>
      <c r="N40" s="63" t="s">
        <v>314</v>
      </c>
      <c r="O40" s="63" t="s">
        <v>315</v>
      </c>
      <c r="P40" s="63" t="s">
        <v>316</v>
      </c>
      <c r="Q40" s="63" t="s">
        <v>317</v>
      </c>
      <c r="R40" s="63" t="s">
        <v>318</v>
      </c>
      <c r="S40" s="63" t="s">
        <v>319</v>
      </c>
      <c r="T40" s="63" t="s">
        <v>320</v>
      </c>
      <c r="U40" s="63" t="s">
        <v>321</v>
      </c>
      <c r="V40" s="63" t="s">
        <v>322</v>
      </c>
      <c r="W40" s="63" t="s">
        <v>323</v>
      </c>
      <c r="X40" s="65" t="s">
        <v>324</v>
      </c>
      <c r="Y40" s="66" t="s">
        <v>325</v>
      </c>
      <c r="Z40" s="66" t="s">
        <v>325</v>
      </c>
    </row>
    <row r="41" spans="1:26" ht="15">
      <c r="B41" s="67"/>
      <c r="C41" s="68"/>
      <c r="D41" s="68"/>
      <c r="E41" s="67"/>
      <c r="F41" s="67"/>
      <c r="G41" s="67"/>
      <c r="H41" s="67"/>
      <c r="I41" s="67"/>
      <c r="J41" s="67"/>
      <c r="K41" s="67"/>
      <c r="L41" s="67"/>
      <c r="M41" s="67"/>
      <c r="N41" s="67"/>
      <c r="O41" s="67"/>
      <c r="P41" s="67"/>
      <c r="Q41" s="67"/>
      <c r="R41" s="67"/>
      <c r="S41" s="67"/>
      <c r="T41" s="67"/>
      <c r="U41" s="67"/>
      <c r="V41" s="67"/>
      <c r="W41" s="67"/>
      <c r="X41" s="69">
        <f>COUNTIF(E41:W41,"SI")</f>
        <v>0</v>
      </c>
      <c r="Y41" s="70" t="str">
        <f>IF(OR(T41="SI",X41&gt;11),"100",IF(X41&gt;5,"80",IF(X41&gt;0,"60","")))</f>
        <v/>
      </c>
      <c r="Z41" s="71" t="str">
        <f>IF(OR(T41="SI",X41&gt;11),"CATASTRÓFICO",IF(X41&gt;5,"MAYOR",IF(X41&gt;0,"MODERADO","")))</f>
        <v/>
      </c>
    </row>
    <row r="45" spans="1:26" ht="23.45">
      <c r="A45" s="332" t="s">
        <v>326</v>
      </c>
      <c r="B45" s="332"/>
      <c r="C45" s="332"/>
      <c r="D45" s="332"/>
      <c r="E45" s="332"/>
      <c r="F45" s="332"/>
      <c r="G45" s="332"/>
      <c r="H45" s="332"/>
      <c r="I45" s="332"/>
      <c r="J45" s="332"/>
    </row>
    <row r="46" spans="1:26">
      <c r="C46" s="21"/>
      <c r="D46" s="5"/>
      <c r="E46" s="5"/>
      <c r="F46" s="5"/>
      <c r="G46" s="5"/>
      <c r="H46" s="5"/>
    </row>
    <row r="47" spans="1:26" ht="15.6">
      <c r="B47" s="339" t="s">
        <v>270</v>
      </c>
      <c r="C47" s="84" t="s">
        <v>213</v>
      </c>
      <c r="D47" s="87"/>
      <c r="E47" s="98"/>
      <c r="F47" s="88"/>
      <c r="G47" s="98"/>
      <c r="H47" s="89"/>
      <c r="J47" s="335" t="s">
        <v>327</v>
      </c>
    </row>
    <row r="48" spans="1:26" ht="15.6">
      <c r="B48" s="339"/>
      <c r="C48" s="85">
        <v>1</v>
      </c>
      <c r="D48" s="90"/>
      <c r="E48" s="99"/>
      <c r="F48" s="83"/>
      <c r="G48" s="99"/>
      <c r="H48" s="91"/>
      <c r="J48" s="336"/>
    </row>
    <row r="49" spans="2:10" ht="15.6">
      <c r="B49" s="339"/>
      <c r="C49" s="84" t="s">
        <v>207</v>
      </c>
      <c r="D49" s="104"/>
      <c r="E49" s="105"/>
      <c r="F49" s="88"/>
      <c r="G49" s="98"/>
      <c r="H49" s="89"/>
      <c r="J49" s="340" t="s">
        <v>216</v>
      </c>
    </row>
    <row r="50" spans="2:10" ht="15.6">
      <c r="B50" s="339"/>
      <c r="C50" s="85">
        <v>0.8</v>
      </c>
      <c r="D50" s="106"/>
      <c r="E50" s="107"/>
      <c r="F50" s="96"/>
      <c r="G50" s="103"/>
      <c r="H50" s="97"/>
      <c r="J50" s="341"/>
    </row>
    <row r="51" spans="2:10" ht="15.6">
      <c r="B51" s="339"/>
      <c r="C51" s="84" t="s">
        <v>203</v>
      </c>
      <c r="D51" s="92"/>
      <c r="E51" s="100"/>
      <c r="F51" s="82"/>
      <c r="G51" s="99"/>
      <c r="H51" s="91"/>
      <c r="J51" s="342" t="s">
        <v>210</v>
      </c>
    </row>
    <row r="52" spans="2:10" ht="15.6">
      <c r="B52" s="339"/>
      <c r="C52" s="85">
        <v>0.6</v>
      </c>
      <c r="D52" s="92"/>
      <c r="E52" s="100"/>
      <c r="F52" s="82"/>
      <c r="G52" s="99"/>
      <c r="H52" s="91"/>
      <c r="J52" s="343"/>
    </row>
    <row r="53" spans="2:10" ht="15.6">
      <c r="B53" s="339"/>
      <c r="C53" s="84" t="s">
        <v>197</v>
      </c>
      <c r="D53" s="108"/>
      <c r="E53" s="105"/>
      <c r="F53" s="109"/>
      <c r="G53" s="98"/>
      <c r="H53" s="89"/>
      <c r="J53" s="344" t="s">
        <v>133</v>
      </c>
    </row>
    <row r="54" spans="2:10" ht="15.6">
      <c r="B54" s="339"/>
      <c r="C54" s="85">
        <v>0.4</v>
      </c>
      <c r="D54" s="94"/>
      <c r="E54" s="107"/>
      <c r="F54" s="95"/>
      <c r="G54" s="103"/>
      <c r="H54" s="97"/>
      <c r="J54" s="345"/>
    </row>
    <row r="55" spans="2:10" ht="15.6">
      <c r="B55" s="339"/>
      <c r="C55" s="86" t="s">
        <v>192</v>
      </c>
      <c r="D55" s="93"/>
      <c r="E55" s="101"/>
      <c r="F55" s="82"/>
      <c r="G55" s="99"/>
      <c r="H55" s="91"/>
      <c r="J55" s="333" t="s">
        <v>150</v>
      </c>
    </row>
    <row r="56" spans="2:10" ht="15.6">
      <c r="B56" s="339"/>
      <c r="C56" s="85">
        <v>0.2</v>
      </c>
      <c r="D56" s="94"/>
      <c r="E56" s="102"/>
      <c r="F56" s="95"/>
      <c r="G56" s="103"/>
      <c r="H56" s="97"/>
      <c r="J56" s="334"/>
    </row>
    <row r="57" spans="2:10" ht="17.45">
      <c r="D57" s="75" t="s">
        <v>196</v>
      </c>
      <c r="E57" s="79" t="s">
        <v>201</v>
      </c>
      <c r="F57" s="79" t="s">
        <v>206</v>
      </c>
      <c r="G57" s="81" t="s">
        <v>212</v>
      </c>
      <c r="H57" s="76" t="s">
        <v>218</v>
      </c>
    </row>
    <row r="58" spans="2:10">
      <c r="D58" s="77">
        <v>0.2</v>
      </c>
      <c r="E58" s="80">
        <v>0.4</v>
      </c>
      <c r="F58" s="80">
        <v>0.6</v>
      </c>
      <c r="G58" s="80">
        <v>0.8</v>
      </c>
      <c r="H58" s="78">
        <v>1</v>
      </c>
    </row>
    <row r="59" spans="2:10" ht="23.45">
      <c r="D59" s="346" t="s">
        <v>188</v>
      </c>
      <c r="E59" s="346"/>
      <c r="F59" s="346"/>
      <c r="G59" s="346"/>
      <c r="H59" s="346"/>
    </row>
    <row r="63" spans="2:10">
      <c r="D63" s="337" t="s">
        <v>328</v>
      </c>
      <c r="E63" s="337"/>
      <c r="F63" s="337"/>
    </row>
    <row r="64" spans="2:10">
      <c r="D64" s="111" t="s">
        <v>329</v>
      </c>
      <c r="E64" s="111" t="s">
        <v>330</v>
      </c>
      <c r="F64" s="111" t="s">
        <v>331</v>
      </c>
    </row>
    <row r="65" spans="4:6" ht="86.45">
      <c r="D65" s="110" t="s">
        <v>332</v>
      </c>
      <c r="E65" s="72" t="s">
        <v>333</v>
      </c>
      <c r="F65" s="72" t="s">
        <v>334</v>
      </c>
    </row>
    <row r="66" spans="4:6" ht="57.6">
      <c r="D66" s="110" t="s">
        <v>335</v>
      </c>
      <c r="E66" s="72" t="s">
        <v>336</v>
      </c>
      <c r="F66" s="110" t="s">
        <v>337</v>
      </c>
    </row>
    <row r="67" spans="4:6" ht="57.6">
      <c r="D67" s="110" t="s">
        <v>338</v>
      </c>
      <c r="E67" s="110" t="s">
        <v>339</v>
      </c>
      <c r="F67" s="110" t="s">
        <v>340</v>
      </c>
    </row>
    <row r="69" spans="4:6" ht="30" customHeight="1">
      <c r="D69" s="73" t="s">
        <v>341</v>
      </c>
      <c r="E69" s="338" t="s">
        <v>342</v>
      </c>
      <c r="F69" s="338"/>
    </row>
    <row r="70" spans="4:6" ht="30" customHeight="1">
      <c r="D70" s="73" t="s">
        <v>343</v>
      </c>
      <c r="E70" s="338" t="s">
        <v>344</v>
      </c>
      <c r="F70" s="338"/>
    </row>
    <row r="73" spans="4:6">
      <c r="E73" s="112" t="s">
        <v>327</v>
      </c>
      <c r="F73" s="112" t="s">
        <v>345</v>
      </c>
    </row>
    <row r="74" spans="4:6" ht="28.9">
      <c r="E74" s="113" t="s">
        <v>346</v>
      </c>
      <c r="F74" s="114" t="s">
        <v>347</v>
      </c>
    </row>
    <row r="75" spans="4:6" ht="28.9">
      <c r="E75" s="115" t="s">
        <v>348</v>
      </c>
      <c r="F75" s="114" t="s">
        <v>349</v>
      </c>
    </row>
    <row r="76" spans="4:6" ht="28.9">
      <c r="E76" s="116" t="s">
        <v>207</v>
      </c>
      <c r="F76" s="114" t="s">
        <v>349</v>
      </c>
    </row>
    <row r="77" spans="4:6" ht="28.9">
      <c r="E77" s="117" t="s">
        <v>350</v>
      </c>
      <c r="F77" s="114" t="s">
        <v>349</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48DD38-FBBC-4C6B-BB18-2A42692939C4}"/>
</file>

<file path=customXml/itemProps2.xml><?xml version="1.0" encoding="utf-8"?>
<ds:datastoreItem xmlns:ds="http://schemas.openxmlformats.org/officeDocument/2006/customXml" ds:itemID="{A168E1FF-41B3-49C0-81B2-2BD906D802CA}"/>
</file>

<file path=customXml/itemProps3.xml><?xml version="1.0" encoding="utf-8"?>
<ds:datastoreItem xmlns:ds="http://schemas.openxmlformats.org/officeDocument/2006/customXml" ds:itemID="{8F4B51BE-A95C-4882-99ED-5A507A0A03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Nelson Enrique Ramirez Yumayasa</cp:lastModifiedBy>
  <cp:revision/>
  <dcterms:created xsi:type="dcterms:W3CDTF">2021-05-10T15:52:34Z</dcterms:created>
  <dcterms:modified xsi:type="dcterms:W3CDTF">2026-06-04T20:27:02Z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14941500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