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82" documentId="13_ncr:1_{4F5E09B4-A013-4259-93BB-9EBE1BAF295A}" xr6:coauthVersionLast="47" xr6:coauthVersionMax="47" xr10:uidLastSave="{9EC6FBC3-6633-4794-9A6F-1B6EE9ED707E}"/>
  <bookViews>
    <workbookView xWindow="-108" yWindow="-108" windowWidth="23256" windowHeight="12456" tabRatio="789" firstSheet="2" activeTab="1" xr2:uid="{E9951750-6718-4E65-99C4-7D8C6E70D595}"/>
  </bookViews>
  <sheets>
    <sheet name="CONTROL DE CAMBIOS" sheetId="12" r:id="rId1"/>
    <sheet name="Riesgos Gestión #1" sheetId="10" r:id="rId2"/>
    <sheet name="Riesgos Gestión #2" sheetId="11" r:id="rId3"/>
    <sheet name="Datos" sheetId="5" r:id="rId4"/>
    <sheet name="Instructivo" sheetId="4" r:id="rId5"/>
  </sheets>
  <definedNames>
    <definedName name="_xlnm.Print_Area" localSheetId="1">'Riesgos Gestión #1'!$A$1:$BB$25</definedName>
    <definedName name="_xlnm.Print_Area" localSheetId="2">'Riesgos Gestión #2'!$A$1:$BB$20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0" i="10" l="1"/>
  <c r="AF22" i="10"/>
  <c r="AF23" i="10"/>
  <c r="X23" i="10"/>
  <c r="AA23" i="10"/>
  <c r="AF18" i="11" l="1"/>
  <c r="AA18" i="11"/>
  <c r="X18" i="11"/>
  <c r="AF17" i="11"/>
  <c r="AA17" i="11"/>
  <c r="X17" i="11"/>
  <c r="K17" i="11"/>
  <c r="L17" i="11" s="1"/>
  <c r="M17" i="11" s="1"/>
  <c r="H17" i="11"/>
  <c r="I17" i="11" s="1"/>
  <c r="AF18" i="10"/>
  <c r="AF17" i="10"/>
  <c r="AF19" i="10"/>
  <c r="AF21" i="10"/>
  <c r="AA22" i="10"/>
  <c r="X22" i="10"/>
  <c r="AA21" i="10"/>
  <c r="X21" i="10"/>
  <c r="AA20" i="10"/>
  <c r="X20" i="10"/>
  <c r="AA19" i="10"/>
  <c r="X19" i="10"/>
  <c r="AA18" i="10"/>
  <c r="X18" i="10"/>
  <c r="AA17" i="10"/>
  <c r="X17" i="10"/>
  <c r="K17" i="10"/>
  <c r="L17" i="10" s="1"/>
  <c r="H17" i="10"/>
  <c r="I17" i="10" s="1"/>
  <c r="AK17" i="11" l="1"/>
  <c r="AJ17" i="11" s="1"/>
  <c r="AG17" i="11"/>
  <c r="AH17" i="11" s="1"/>
  <c r="AI17" i="11"/>
  <c r="AG18" i="11" s="1"/>
  <c r="N17" i="11"/>
  <c r="O17" i="11" s="1"/>
  <c r="AI17" i="10"/>
  <c r="AG18" i="10" s="1"/>
  <c r="M17" i="10"/>
  <c r="AK17" i="10" s="1"/>
  <c r="N17" i="10"/>
  <c r="O17" i="10" s="1"/>
  <c r="AG17" i="10"/>
  <c r="AH17" i="10" s="1"/>
  <c r="AK18" i="11" l="1"/>
  <c r="AJ18" i="11" s="1"/>
  <c r="AL17" i="11"/>
  <c r="AM17" i="11" s="1"/>
  <c r="AI18" i="11"/>
  <c r="AH18" i="11"/>
  <c r="AJ17" i="10"/>
  <c r="AL17" i="10" s="1"/>
  <c r="AM17" i="10" s="1"/>
  <c r="AK18" i="10"/>
  <c r="AI18" i="10"/>
  <c r="AG19" i="10" s="1"/>
  <c r="AI19" i="10" s="1"/>
  <c r="AG20" i="10" s="1"/>
  <c r="AH18" i="10"/>
  <c r="AH19" i="10" l="1"/>
  <c r="AI20" i="10"/>
  <c r="AG21" i="10" s="1"/>
  <c r="AH20" i="10"/>
  <c r="AJ18" i="10"/>
  <c r="AL18" i="10" s="1"/>
  <c r="AM18" i="10" s="1"/>
  <c r="AK19" i="10"/>
  <c r="AL18" i="11"/>
  <c r="AM18" i="11" s="1"/>
  <c r="AI21" i="10" l="1"/>
  <c r="AG22" i="10" s="1"/>
  <c r="AH21" i="10"/>
  <c r="AJ19" i="10"/>
  <c r="AL19" i="10" s="1"/>
  <c r="AM19" i="10" s="1"/>
  <c r="AK20" i="10"/>
  <c r="AI22" i="10" l="1"/>
  <c r="AG23" i="10" s="1"/>
  <c r="AH22" i="10"/>
  <c r="AJ20" i="10"/>
  <c r="AL20" i="10" s="1"/>
  <c r="AM20" i="10" s="1"/>
  <c r="AK21" i="10"/>
  <c r="AI23" i="10" l="1"/>
  <c r="AH23" i="10"/>
  <c r="AJ21" i="10"/>
  <c r="AL21" i="10" s="1"/>
  <c r="AM21" i="10" s="1"/>
  <c r="AK22" i="10"/>
  <c r="AJ22" i="10" l="1"/>
  <c r="AL22" i="10" s="1"/>
  <c r="AM22" i="10" s="1"/>
  <c r="AK23" i="10"/>
  <c r="X41" i="4"/>
  <c r="Z41" i="4" s="1"/>
  <c r="AJ23" i="10" l="1"/>
  <c r="AL23" i="10" s="1"/>
  <c r="AM23" i="10" s="1"/>
  <c r="Y4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2BF1E2C-7E28-455F-A3A6-B89BB91D3584}">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<sst xmlns="http://schemas.openxmlformats.org/spreadsheetml/2006/main" count="562" uniqueCount="356">
  <si>
    <t>CONTROL DE CAMBIOS</t>
  </si>
  <si>
    <t>A continuación se presentan los cambios realizados de los riesgos en el proceso</t>
  </si>
  <si>
    <t xml:space="preserve">FECHA </t>
  </si>
  <si>
    <t>CAMBIO REALIZADO</t>
  </si>
  <si>
    <r>
      <rPr>
        <b/>
        <sz val="11"/>
        <color theme="1"/>
        <rFont val="Calibri"/>
        <family val="2"/>
        <scheme val="minor"/>
      </rPr>
      <t>Riesgo # 1:</t>
    </r>
    <r>
      <rPr>
        <sz val="11"/>
        <color theme="1"/>
        <rFont val="Calibri"/>
        <family val="2"/>
        <scheme val="minor"/>
      </rPr>
      <t xml:space="preserve"> No requiere actualización</t>
    </r>
  </si>
  <si>
    <r>
      <rPr>
        <b/>
        <sz val="11"/>
        <color theme="1"/>
        <rFont val="Calibri"/>
        <family val="2"/>
        <scheme val="minor"/>
      </rPr>
      <t xml:space="preserve">Riesgo # 2: </t>
    </r>
    <r>
      <rPr>
        <sz val="11"/>
        <color theme="1"/>
        <rFont val="Calibri"/>
        <family val="2"/>
        <scheme val="minor"/>
      </rPr>
      <t>Se actualiza la fecha para la ejecución de las acciones a implementar para el fortalecimiento a: 01/03/2026 al 30/12/2026</t>
    </r>
  </si>
  <si>
    <t>Se podrán incluir más filas de acuerdo a la cambios realizados</t>
  </si>
  <si>
    <t xml:space="preserve">DIRECCIONAMIENTO ESTRATÉGICO </t>
  </si>
  <si>
    <t>CÓDIGO</t>
  </si>
  <si>
    <t>E-DES-FT-015</t>
  </si>
  <si>
    <t>VERSIÓN</t>
  </si>
  <si>
    <t>11</t>
  </si>
  <si>
    <t>MAPA DE RIESGOS DE GESTIÓN Y RIESGOS FISCALES</t>
  </si>
  <si>
    <t>PÁGINA</t>
  </si>
  <si>
    <t>1 DE 2</t>
  </si>
  <si>
    <t>VIGENTE DESDE</t>
  </si>
  <si>
    <t>Proceso</t>
  </si>
  <si>
    <t>GESTION FINANCIERA</t>
  </si>
  <si>
    <t>Objetivo del Proceso</t>
  </si>
  <si>
    <t>Planear, gestionar y controlar los recursos del IDIPRON mediante los diferentes lineamientos financieros, con el fin de dar cumplimiento a los objetivos institucionales de manera transparente, eficiente y ágil</t>
  </si>
  <si>
    <t>Alcance</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</si>
  <si>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</si>
  <si>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</si>
  <si>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</si>
  <si>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</si>
  <si>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</si>
  <si>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</si>
  <si>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</si>
  <si>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</si>
  <si>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</si>
  <si>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</si>
  <si>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</si>
  <si>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</si>
  <si>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</si>
  <si>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</si>
  <si>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</si>
  <si>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</si>
  <si>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</si>
  <si>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</si>
  <si>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</si>
  <si>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</si>
  <si>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</si>
  <si>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</si>
  <si>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</si>
  <si>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</si>
  <si>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</si>
  <si>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</si>
  <si>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</si>
  <si>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</si>
  <si>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</si>
  <si>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</si>
  <si>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</si>
  <si>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</si>
  <si>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</si>
  <si>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</si>
  <si>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</si>
  <si>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</si>
  <si>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</si>
  <si>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</si>
  <si>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</si>
  <si>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</si>
  <si>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</si>
  <si>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</si>
  <si>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</si>
  <si>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</si>
  <si>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</si>
  <si>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</si>
  <si>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</si>
  <si>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</si>
  <si>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</si>
  <si>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</si>
  <si>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</si>
  <si>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</si>
  <si>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Hallazgos de los entes de control o no fenecimiento de la cuenta </t>
  </si>
  <si>
    <t>Incumplimiento normativo y/o del manual de políticas contables en el desarrollo de la gestión financiera</t>
  </si>
  <si>
    <t>Posibilidad de afectación reputacional por hallazgos de los entes de control y/o no fenecimiento de la cuenta debido a incumplimiento normativo y/o del manual de políticas contables en el desarrollo de la gestión financiera</t>
  </si>
  <si>
    <t>El riesgo afecta la imagen de la entidad con algunos usuarios de relevancia frente al logro de los objetivos.</t>
  </si>
  <si>
    <t>El/la profesional de presupuesto</t>
  </si>
  <si>
    <t xml:space="preserve"> Cada vez que se genera un CDP</t>
  </si>
  <si>
    <t>Revisar el documento generado en el aplicativo Sysman</t>
  </si>
  <si>
    <t>Verificando que se haya revisado el código del rubro, nombre, código del concepto de gasto, fuente, distribución de los elementos PEP, objeto del contrato y que la firma de la solicitud corresponda con los responsables de los rubros de funcionamiento o proyectos de inversión y si se encuentra correcto aprueba mediante firma digital en el aplicativo BOGDATA el certificado de disponibilidad presupuestal.</t>
  </si>
  <si>
    <t>En caso que se encuentre alguna inconsistencia en los datos, rechaza el documento y lo asigna nuevamente al/la funcionario/a o contratista que lo expidió.</t>
  </si>
  <si>
    <t xml:space="preserve">Base de datos de CDP del aplicativo BOGDATA 
Correo electrónico (Cuando aplique) </t>
  </si>
  <si>
    <t>Detectivo</t>
  </si>
  <si>
    <t>Manual</t>
  </si>
  <si>
    <t>Documentado</t>
  </si>
  <si>
    <t xml:space="preserve">Procedimientos 001 EXPEDICION DISPONIBILIDAD PRESUPUESTAL A-GFI-PR-001 </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</si>
  <si>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</si>
  <si>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</si>
  <si>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</si>
  <si>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</si>
  <si>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t>Durante el primer cuatrimestre de 2026 se realizó la revisión y validación de los Certificados de Disponibilidad Presupuestal (CDP) generados en el aplicativo Sysman, verificando el cumplimiento de los lineamientos establecidos para su expedición.</t>
  </si>
  <si>
    <t>Se efectuó seguimiento permanente a la información registrada en los CDP, validando códigos de rubro, conceptos de gasto, fuentes de financiación y firmas digitales, con el fin de minimizar inconsistencias en el proceso presupuestal.</t>
  </si>
  <si>
    <t>Durante el periodo monitoreado no se evidenció la materialización del riesgo</t>
  </si>
  <si>
    <r>
      <rPr>
        <b/>
        <sz val="11"/>
        <color rgb="FF000000"/>
        <rFont val="Times New Roman"/>
      </rPr>
      <t xml:space="preserve">Control No.1: </t>
    </r>
    <r>
      <rPr>
        <sz val="11"/>
        <color rgb="FF000000"/>
        <rFont val="Times New Roman"/>
      </rPr>
      <t>De acuerdo con la revisión efectuada al monitoreo del riesgo y las evidencias aportadas, se verificó el cumplimiento del control establecido, evidenciándose la carga de la base de datos de CDP del aplicativo BOGDATA y los correos electrónicos soporte cuando aplicó. Asimismo, se observó coherencia entre las actividades descritas en el monitoreo y las evidencias aportadas, evidenciando que el riesgo no se materializó durante el periodo evaluado.
&amp;</t>
    </r>
  </si>
  <si>
    <t>Control 1: se evidenció la ejecución de la actividad de control, mediante la base de datos de CRP del aplicativo Bogdata
Accione de Fortalecimiento:  Si bien, el proceso señala que se realizó seguimiento continuo de la información, no se aportó evidencia de las acciones de fortalecimiento.
No se presentó materialización del riesgo.</t>
  </si>
  <si>
    <t>Cada vez que se genera un CRP</t>
  </si>
  <si>
    <t>Revisar los registros Presupuestales generados en el aplicativo Sysman</t>
  </si>
  <si>
    <t>Verificar que se haya revisado en Secop II el tipo de contrato, numero del contrato, aprobación del proveedor y del ordenador del gasto, valor y que la disponibilidad presupuestal a afectar corresponda con la indicada en la minuta y si se encuentra correcto aprueba mediante firma digital en el aplicativo BogData el Registro Presupuestal.</t>
  </si>
  <si>
    <t>En caso de que encuentre alguna inconsistencia en los datos, rechaza el documento y lo asigna nuevamente al funcionario o contratista que lo expidió.</t>
  </si>
  <si>
    <t xml:space="preserve">Base de datos de CRP del aplicativo Bogdata
Correo electrónico ( Cuando aplique) </t>
  </si>
  <si>
    <t>Procedimientos 002 EXPEDICIÓN DE REGISTROS PRESUPUESTALES A-GFI-PR-002</t>
  </si>
  <si>
    <t>Durante el primer cuatrimestre de 2026 se realizó la revisión y validación de los Registros Presupuestales (CRP) generados en el aplicativo Sysman, verificando la información contractual y presupuestal requerida para su aprobación.</t>
  </si>
  <si>
    <t>Se efectuó seguimiento permanente a la información registrada en Secop II y BogData, validando tipo y número de contrato, aprobación del proveedor y ordenador del gasto, valor del contrato y disponibilidad presupuestal asociada, con el fin de mitigar posibles inconsistencias en el proceso.</t>
  </si>
  <si>
    <r>
      <rPr>
        <b/>
        <sz val="11"/>
        <color rgb="FF000000"/>
        <rFont val="Times New Roman"/>
      </rPr>
      <t xml:space="preserve">Control No.2: </t>
    </r>
    <r>
      <rPr>
        <sz val="11"/>
        <color rgb="FF000000"/>
        <rFont val="Times New Roman"/>
      </rPr>
      <t>De acuerdo con la revisión realizada al monitoreo del riesgo y las evidencias aportadas, se verificó el cumplimiento del control establecido, evidenciándose la carga de la base de datos de CRP del aplicativo BOGDATA y los correos electrónicos soporte correspondientes. Asimismo, las evidencias presentadas guardan relación con las actividades descritas en el monitoreo, permitiendo evidenciar que el riesgo no se materializó durante el periodo evaluado.
&amp;</t>
    </r>
  </si>
  <si>
    <t>Control 2: se evidenció la ejecución de la actividad de control, mediante la base de datos de CDP del aplicativo Bogdata.
Accione de Fortalecimiento:  Si bien, el proceso señala que se realizó seguimiento continuo de la información, no se aportó evidencia de las acciones de fortalecimiento.
No se presentó materialización del riesgo.</t>
  </si>
  <si>
    <t>El/la profesional de contabilidad de la Gerencia Financiera</t>
  </si>
  <si>
    <t>Trimestral</t>
  </si>
  <si>
    <t>Verificar que se haya generado el memorando de solicitud de información contable a cada dependencia.</t>
  </si>
  <si>
    <t>Se realiza un memorando a cada dependencia recordando la obligación de entregar la información que afecta los estados contables y las fechas en que debe ser entregada.</t>
  </si>
  <si>
    <t>Se realiza un memorando de la Gerencia Financiera, solicitando a Contabilidad el envío oficial del memorando de manera prioritaria.</t>
  </si>
  <si>
    <t>Memorando</t>
  </si>
  <si>
    <t>Preventivo</t>
  </si>
  <si>
    <t>Manual de Políticas Contables  A-GFI-MA-001</t>
  </si>
  <si>
    <t>Durante el primer cuatrimestre de 2026 se verificó la generación y envío de los memorandos dirigidos a las diferentes dependencias, recordando la obligación de remitir oportunamente la información que afecta los estados contables.</t>
  </si>
  <si>
    <t>Se realizó seguimiento al envío oportuno de los memorandos y a las fechas establecidas para la entrega de información contable, con el fin de garantizar el cumplimiento de los tiempos definidos y fortalecer el control de la información financiera.</t>
  </si>
  <si>
    <r>
      <rPr>
        <b/>
        <sz val="11"/>
        <color rgb="FF000000"/>
        <rFont val="Times New Roman"/>
      </rPr>
      <t xml:space="preserve">Control No.3: </t>
    </r>
    <r>
      <rPr>
        <sz val="11"/>
        <color rgb="FF000000"/>
        <rFont val="Times New Roman"/>
      </rPr>
      <t>Una vez revisadas las evidencias aportadas en el monitoreo del riesgo, se evidenció el cumplimiento del control establecido, toda vez que se cargó el memorando junto con los soportes correspondientes remitidos a las diferentes dependencias. Igualmente, las evidencias presentadas guardan relación con las actividades descritas en el control, permitiendo verificar el seguimiento realizado al envío oportuno de la información contable durante el periodo evaluado.
&amp;</t>
    </r>
  </si>
  <si>
    <t>Control 3: se evidenció la ejecución de la actividad de control.
Accione de Fortalecimiento:  Si bien, el proceso señala que se realizó seguimiento continuo de la información, no se aportó evidencia de las acciones de fortalecimiento.
No se presentó materialización del riesgo.</t>
  </si>
  <si>
    <t>Los/as funcionarios/as o contratistas de tesorería</t>
  </si>
  <si>
    <t>Cada vez que se recibe un comprobante de cuentas por pagar dentro de las fechas establecidas por la Secretaría de Hacienda.</t>
  </si>
  <si>
    <t>Verificar la información de la cuenta por pagar.</t>
  </si>
  <si>
    <t>Se realiza verificación de la fuente de los recursos, la cuenta bancaria del tercero, valor presupuestal, y la programación del PAC.</t>
  </si>
  <si>
    <t>Si se encuentran errores en los datos, se devuelve la cuenta por pagar a Contabilidad en el formato A-GDO-FT-001 "Entrega y Recibo de Documentos en Área Productora" para subsanación.</t>
  </si>
  <si>
    <t>Lotes firmados en Bogdata
Formato A-GDO-FT-001 "Entrega y Recibo de Documentos en Área Productora ( Cuando aplique)</t>
  </si>
  <si>
    <t>Procedimiento Ejecución de Pagos A-GFI-PR-013</t>
  </si>
  <si>
    <t>Durante el primer cuatrimestre de 2026 se realizó la verificación de las cuentas por pagar recibidas dentro de las fechas establecidas por la Secretaría de Hacienda, validando la información financiera y presupuestal correspondiente. Como evidencia se entregan los lotes de pago de los meses de enero a abril.</t>
  </si>
  <si>
    <t>Se efectuó revisión permanente de la fuente de los recursos, cuentas bancarias de terceros, valores presupuestales y programación PAC, con el fin de garantizar la correcta ejecución de los pagos y minimizar posibles inconsistencias.</t>
  </si>
  <si>
    <r>
      <rPr>
        <b/>
        <sz val="11"/>
        <color rgb="FF000000"/>
        <rFont val="Times New Roman"/>
      </rPr>
      <t xml:space="preserve">Control No.4: </t>
    </r>
    <r>
      <rPr>
        <sz val="11"/>
        <color rgb="FF000000"/>
        <rFont val="Times New Roman"/>
      </rPr>
      <t>En la revisión efectuada al monitoreo del riesgo y sus evidencias, se verificó el cumplimiento del control establecido, evidenciándose el cargue de los lotes firmados en BogData correspondientes a los meses de enero a abril. Asimismo, se evidenció la aplicación de las acciones definidas frente a la materialización del riesgo, mediante el cargue del formato A-GDO-FT-001 “Entrega y Recibo de Documentos en Área Productora”, utilizado para la devolución de cuentas por pagar a Contabilidad con el fin de realizar las respectivas subsanaciones. Las evidencias aportadas guardan correspondencia con las actividades descritas en el monitoreo del riesgo.
&amp;</t>
    </r>
  </si>
  <si>
    <t>Control 4: se evidenció la ejecución de la actividad de control.
Accione de Fortalecimiento:  Si bien, el proceso señala que se realizó seguimiento continuo de la información, no se aportó evidencia de las acciones de fortalecimiento. 
No se presentó materialización del riesgo</t>
  </si>
  <si>
    <t>Profesional de presupuesto y Ordenador/a del Gasto.</t>
  </si>
  <si>
    <t>Cada vez que se va a cargar un pago en el aplicativo Bogdata.</t>
  </si>
  <si>
    <t>Revisar la relación Pagos Ordenes de Servicio.</t>
  </si>
  <si>
    <t>Se revisan dentro del workflow del aplicativo BogData, el número del lote, descargan el PDF, revisan el valor a pagar y firman digitalmente. Después de verificar se diligencia el estado en el que se encuentra el pago en la matriz control de giros.</t>
  </si>
  <si>
    <t>Se rechaza el lote en el aplicativo Bogdata, para subsanación.</t>
  </si>
  <si>
    <t>Matriz control de giros
Captura de pantalla con devolución del lote ( Cuando aplique).</t>
  </si>
  <si>
    <t xml:space="preserve">Durante el primer cuatrimestre de 2026 se realizó la revisión de la relación de pagos de órdenes de servicio cargadas en el aplicativo BogData.Como evidencia se carga la matriz control de giros correspondiente a los meses de enero a abril.
</t>
  </si>
  <si>
    <t>Se efectuó seguimiento permanente al estado de los pagos registrados en el workflow</t>
  </si>
  <si>
    <r>
      <rPr>
        <b/>
        <sz val="11"/>
        <color rgb="FF000000"/>
        <rFont val="Times New Roman"/>
      </rPr>
      <t xml:space="preserve">Control No.5: </t>
    </r>
    <r>
      <rPr>
        <sz val="11"/>
        <color rgb="FF000000"/>
        <rFont val="Times New Roman"/>
      </rPr>
      <t>Como resultado de la revisión realizada al monitoreo del riesgo y las evidencias aportadas, se verificó el cumplimiento del control establecido, evidenciándose el cargue de la matriz control de giros correspondiente a los meses de enero a abril. Asimismo, las evidencias presentadas guardan relación con las actividades descritas en el monitoreo, relacionadas con el seguimiento al estado de los pagos registrados en el workflow, evidenciando que el riesgo no se materializó durante el periodo evaluado.
&amp;</t>
    </r>
  </si>
  <si>
    <t>Control 5: se evidenció la ejecución de la actividad de control.
Accione de Fortalecimiento:  Si bien, el proceso señala que se realizó seguimiento continuo de la información, no se aportó evidencia de las acciones de fortalecimiento.
No se presentó materialización del riesgo.</t>
  </si>
  <si>
    <t>Profesionales de contabilidad, tesorería y presupuesto.</t>
  </si>
  <si>
    <t>Cada vez que se detecta un error.</t>
  </si>
  <si>
    <t>Verificar cuando se detectan errores en los saldos dentro de los informes financieros.</t>
  </si>
  <si>
    <t>Los líderes de la Gerencia Financiera (contabilidad, tesorería y presupuesto) realizan mesas de trabajo con las dependencias involucradas para analizar la situación y buscar la solución posible para corregir el error.</t>
  </si>
  <si>
    <t>En el caso de no realizar las mesas de trabajo para revisar las desviaciones, el/la Gerente Financiero/a, solicita por correo electrónico, la realización con prioridad de las mesas de trabajo.</t>
  </si>
  <si>
    <t>Actas de reunión / Listados de Asistencia
Correo electrónico ( Cuando aplique).</t>
  </si>
  <si>
    <t>Correctivo</t>
  </si>
  <si>
    <t>Sin documentar</t>
  </si>
  <si>
    <t>No se tiene documentado</t>
  </si>
  <si>
    <t>Durante el primer cuatrimestre de 2026 se realizó seguimiento y verificación permanente de los saldos reflejados en los informes financieros por parte de los profesionales de contabilidad, tesorería y presupuesto, con el fin de identificar oportunamente posibles inconsistencias.</t>
  </si>
  <si>
    <t>Los líderes de la Gerencia Financiera realizaron seguimiento conjunto con las dependencias involucradas, fortaleciendo la articulación y revisión de la información financiera para prevenir desviaciones en los saldos reportados.</t>
  </si>
  <si>
    <r>
      <rPr>
        <b/>
        <sz val="11"/>
        <color rgb="FF000000"/>
        <rFont val="Times New Roman"/>
      </rPr>
      <t xml:space="preserve">Control No.6: </t>
    </r>
    <r>
      <rPr>
        <sz val="11"/>
        <color rgb="FF000000"/>
        <rFont val="Times New Roman"/>
      </rPr>
      <t>Una vez revisado el monitoreo del riesgo y la carpeta de evidencias correspondiente, no se evidenció el cargue de los soportes definidos para la ejecución del control, tales como actas de reunión, listados de asistencia y/o correos electrónicos. En consecuencia, no es posible verificar la ejecución de las actividades descritas en el monitoreo ni validar el cumplimiento efectivo del control durante el periodo evaluado.
&amp;</t>
    </r>
  </si>
  <si>
    <t>Control 6: No se aportó evidencia que dé cuenta de la ejecución de la actividad de control, la carpeta se encuentra vacía
Accione de Fortalecimiento:  Si bien, el proceso señala que se realizó seguimiento continuo de la información, no se aportó evidencia de las acciones de fortalecimiento.
No se presentó materialización del riesgo.</t>
  </si>
  <si>
    <t>Profesionales asignados de Tesorería y presupuesto.</t>
  </si>
  <si>
    <t>Cada vez que se generan hallazgos o no fenecimiento de la cuenta.</t>
  </si>
  <si>
    <t>Verificar cuando se detecten hallazgos o el no fenecimiento de la cuenta.</t>
  </si>
  <si>
    <t xml:space="preserve">Participando en mesas de trabajo con las Oficinas Asesora de Planeación y Control Interno para analizar las causas y definir acciones de mejora que contribuyan a la mitigación de los hallazgos encontrados por los entes de control. </t>
  </si>
  <si>
    <t>En el caso de no realizar las mesas de trabajo para revisar los hallazgos o el no fenecimiento de la cuentas, el/la Gerente Financiero/a, solicita por correo electrónico, la realización con prioridad de las mesas de trabajo.</t>
  </si>
  <si>
    <t>Manual para la Administración de Planes de Mejoramiento E-MEJ-MA-004</t>
  </si>
  <si>
    <t>No se efectuo el riesgo</t>
  </si>
  <si>
    <r>
      <rPr>
        <b/>
        <sz val="11"/>
        <color rgb="FF000000"/>
        <rFont val="Times New Roman"/>
      </rPr>
      <t xml:space="preserve">Control No.7: </t>
    </r>
    <r>
      <rPr>
        <sz val="11"/>
        <color rgb="FF000000"/>
        <rFont val="Times New Roman"/>
      </rPr>
      <t>Al realizar la revisión del monitoreo del riesgo y la carpeta de evidencias correspondiente al control, se evidenció que únicamente se reportó que el riesgo no se materializó durante el periodo evaluado; sin embargo, no se aportaron soportes ni evidencias que permitan verificar la ejecución del control y las actividades asociadas al mismo, toda vez que durante el periodo no se presentaron hallazgos o no fenecimientos de la cuenta
&amp;</t>
    </r>
  </si>
  <si>
    <t>Control 7: Se reportó que durante este periodo no se dio aplicación a la actividad de control
Accione de Fortalecimiento:  Se reportó que durante este periodo no se dio aplicación a la actividad de control.
No se presentó materialización del riesgo.</t>
  </si>
  <si>
    <t xml:space="preserve">Se podrán incluir más filas de acuerdo a la cantidad de riesgos que se requieran relacionar </t>
  </si>
  <si>
    <t>Vr. 02; 13/03/2024</t>
  </si>
  <si>
    <t>2 DE 2</t>
  </si>
  <si>
    <t>Incumplimiento en la presentación o reporte de la información financiera del Instituto en las fechas programadas por los entes de control financiero.</t>
  </si>
  <si>
    <t>Inconsistencias y/o falta de información suministradas oportunamente por las dependencias.</t>
  </si>
  <si>
    <t>Posibilidad de afectación reputacional por incumplimiento en la presentación o reporte de la información financiera del Instituto en las fechas programadas por los entes de control financiero debido a inconsistencias y/o falta de información suministradas oportunamente por las dependencias</t>
  </si>
  <si>
    <t>El riesgo afecta la imagen de la entidad internamente, de conocimiento general nivel interno, de junta directiva y/o de proveedores</t>
  </si>
  <si>
    <t>El/la profesional de contabilidad de la Gerencia Financiera.</t>
  </si>
  <si>
    <t>Trimestral.</t>
  </si>
  <si>
    <t>Manual de Políticas Contables A-GFI-MA-001</t>
  </si>
  <si>
    <t>Realizar mesas de trabajo con las diferentes dependencias en las que se socializan las fechas de los diferentes reportes de información financiera del Instituto para los entes de control.</t>
  </si>
  <si>
    <t>Gerencia Financiera</t>
  </si>
  <si>
    <t>01/03/2026 al 30/12/2026</t>
  </si>
  <si>
    <t>Para el primer cuatrimestre se carga los memorandos enviados solicitud de información contable a cada dependencia a 31 de marzo de 2026.</t>
  </si>
  <si>
    <t>Se reportara en el siguiente seguimiento</t>
  </si>
  <si>
    <t>No se materializó el riesgo</t>
  </si>
  <si>
    <t>N/A</t>
  </si>
  <si>
    <r>
      <rPr>
        <b/>
        <sz val="11"/>
        <color rgb="FF000000"/>
        <rFont val="Times New Roman"/>
      </rPr>
      <t>Control No.1:</t>
    </r>
    <r>
      <rPr>
        <sz val="11"/>
        <color rgb="FF000000"/>
        <rFont val="Times New Roman"/>
      </rPr>
      <t xml:space="preserve"> Una vez revisadas las evidencias aportadas en el monitoreo del riesgo, se verificó el cumplimiento del control establecido, evidenciándose el cargue de los memorandos enviados a las diferentes dependencias para la solicitud de información contable con corte a 31 de marzo de 2026.
&amp;</t>
    </r>
  </si>
  <si>
    <t>Control 1: se evidenció la ejecución de la actividad de control.
Accione de Fortalecimiento:  Se reportó que durante este periodo no se dio aplicación a la actividad de control
No se presentó materialización del riesgo.</t>
  </si>
  <si>
    <t xml:space="preserve">Cuando se presente incumplimiento en la presentación de la información por parte de las dependencias </t>
  </si>
  <si>
    <t>Revisar que se recepcionó la información financiera solicitada.</t>
  </si>
  <si>
    <t>Se verifica a través de los memorandos remitidos, la respuesta oportuna y completa por parte de las dependencias.</t>
  </si>
  <si>
    <t>En caso de que se presente incumplimiento en la presentación o reporte de la información financiera, el responsable del área de contabilidad realiza mesas de trabajo con las áreas involucradas para recolectar la información requerida  y realizar la remisión en el menor tiempo posible.</t>
  </si>
  <si>
    <t>Memorandos de respuestas 
Listado de asistencia (Cuando aplique)</t>
  </si>
  <si>
    <t>No está documentado</t>
  </si>
  <si>
    <t>Para el primer cuatrimestre se carga los memorandos de respuesta de información contable de cada dependencia a 31 de marzo de 2026.</t>
  </si>
  <si>
    <r>
      <rPr>
        <b/>
        <sz val="11"/>
        <color rgb="FF000000"/>
        <rFont val="Times New Roman"/>
      </rPr>
      <t>Control No.2:</t>
    </r>
    <r>
      <rPr>
        <sz val="11"/>
        <color rgb="FF000000"/>
        <rFont val="Times New Roman"/>
      </rPr>
      <t xml:space="preserve"> Como resultado de la revisión efectuada al monitoreo del riesgo y las evidencias aportadas, se verificó el cumplimiento del control establecido, evidenciándose el cargue de los memorandos de respuesta de información contable remitidos por las diferentes dependencias con corte a 31 de marzo de 2026.
No obstante lo anterior, el riesgo está orientado a la realización de mesas de trabajo cuando no se recepcione la información requerida para la presentación de informes. En el reporte no se establece si durante el primer cuatrimestre se presentó incumplimiento en la presentación de información por parte de las dependencias; dado lo anterior no se puede establecer si el control fue aplicado
Acción de Fortalecimiento: El proceso no reporta avance en las acciones de fortalecimiento de los controles, sin embargo la acción se encuentr en términos
&amp;
</t>
    </r>
  </si>
  <si>
    <t>Control 2: se evidenció la ejecución de la actividad de control.
Accione de Fortalecimiento:  Se reportó que durante este periodo no se dio aplicación a la actividad de control
No se presentó materialización del riesgo.</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</si>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</sst>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8">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16"/>
      <color theme="1"/>
      <name val="Calibri"/>
      <family val="2"/>
      <scheme val="minor"/>
    </font>
    <font>
      <b/>
      <sz val="11"/>
      <color rgb="FF000000"/>
      <name val="Times New Roman"/>
    </font>
    <font>
      <sz val="11"/>
      <color rgb="FF000000"/>
      <name val="Times New Roman"/>
    </font>
    <font>
      <sz val="12"/>
      <color rgb="FF000000"/>
      <name val="Times New Roman"/>
      <family val="1"/>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1" fillId="0" borderId="0" applyNumberFormat="0" applyFill="0" applyBorder="0" applyAlignment="0" applyProtection="0"/>
    <xf numFmtId="0" fontId="6" fillId="0" borderId="0"/>
  </cellStyleXfs>
  <cellXfs count="36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19" xfId="0" applyFont="1" applyBorder="1" applyAlignment="1">
      <alignment horizontal="left"/>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9" fontId="2" fillId="4" borderId="6" xfId="0" applyNumberFormat="1" applyFont="1" applyFill="1" applyBorder="1" applyAlignment="1">
      <alignment horizontal="center" vertical="center"/>
    </xf>
    <xf numFmtId="164" fontId="2" fillId="4" borderId="6" xfId="0" applyNumberFormat="1" applyFont="1" applyFill="1" applyBorder="1" applyAlignment="1">
      <alignment horizontal="center" vertical="center"/>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4" fillId="0" borderId="6" xfId="0" applyFont="1" applyBorder="1" applyAlignment="1">
      <alignment horizontal="left" vertical="center" wrapText="1"/>
    </xf>
    <xf numFmtId="0" fontId="18" fillId="0" borderId="0" xfId="0" applyFont="1" applyAlignment="1">
      <alignment horizontal="center" vertical="center"/>
    </xf>
    <xf numFmtId="0" fontId="18" fillId="8" borderId="1" xfId="0" applyFont="1" applyFill="1" applyBorder="1" applyAlignment="1">
      <alignment horizontal="center" vertical="center"/>
    </xf>
    <xf numFmtId="0" fontId="21" fillId="0" borderId="0" xfId="0" applyFont="1" applyProtection="1">
      <protection hidden="1"/>
    </xf>
    <xf numFmtId="0" fontId="17" fillId="9" borderId="16" xfId="0" applyFont="1" applyFill="1" applyBorder="1" applyAlignment="1">
      <alignment horizontal="center" vertical="center"/>
    </xf>
    <xf numFmtId="0" fontId="22" fillId="4" borderId="13" xfId="0" applyFont="1" applyFill="1" applyBorder="1" applyAlignment="1">
      <alignment horizontal="center" vertical="center"/>
    </xf>
    <xf numFmtId="0" fontId="22" fillId="10" borderId="1" xfId="0" applyFont="1" applyFill="1" applyBorder="1" applyAlignment="1">
      <alignment horizontal="center" vertical="center"/>
    </xf>
    <xf numFmtId="0" fontId="24" fillId="0" borderId="0" xfId="0" applyFont="1" applyProtection="1">
      <protection hidden="1"/>
    </xf>
    <xf numFmtId="0" fontId="22" fillId="11"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4" borderId="15" xfId="0" applyFont="1" applyFill="1" applyBorder="1" applyAlignment="1">
      <alignment horizontal="center" vertical="center"/>
    </xf>
    <xf numFmtId="0" fontId="22" fillId="6" borderId="15" xfId="0" applyFont="1" applyFill="1" applyBorder="1" applyAlignment="1">
      <alignment horizontal="center" vertical="center"/>
    </xf>
    <xf numFmtId="0" fontId="25" fillId="0" borderId="0" xfId="0" applyFont="1" applyProtection="1">
      <protection hidden="1"/>
    </xf>
    <xf numFmtId="0" fontId="27" fillId="0" borderId="1" xfId="0" applyFont="1" applyBorder="1" applyAlignment="1">
      <alignment horizontal="center" vertical="center" wrapText="1"/>
    </xf>
    <xf numFmtId="0" fontId="26" fillId="10" borderId="1" xfId="0" applyFont="1" applyFill="1" applyBorder="1" applyAlignment="1">
      <alignment horizontal="center" vertical="center"/>
    </xf>
    <xf numFmtId="0" fontId="26" fillId="11"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26" fillId="6" borderId="1" xfId="0" applyFont="1" applyFill="1" applyBorder="1" applyAlignment="1">
      <alignment horizontal="center" vertical="center"/>
    </xf>
    <xf numFmtId="0" fontId="26" fillId="5" borderId="1" xfId="0" applyFont="1" applyFill="1" applyBorder="1" applyAlignment="1">
      <alignment horizontal="center" vertical="center"/>
    </xf>
    <xf numFmtId="0" fontId="0" fillId="0" borderId="0" xfId="0" applyAlignment="1">
      <alignment horizontal="center"/>
    </xf>
    <xf numFmtId="0" fontId="28" fillId="13" borderId="5" xfId="0" applyFont="1" applyFill="1" applyBorder="1" applyAlignment="1">
      <alignment horizontal="center" vertical="center" wrapText="1"/>
    </xf>
    <xf numFmtId="0" fontId="28" fillId="13" borderId="5" xfId="0" applyFont="1" applyFill="1" applyBorder="1" applyAlignment="1" applyProtection="1">
      <alignment horizontal="center" vertical="center" wrapText="1"/>
      <protection hidden="1"/>
    </xf>
    <xf numFmtId="0" fontId="28" fillId="0" borderId="5" xfId="0" applyFont="1" applyBorder="1" applyAlignment="1">
      <alignment horizontal="center" vertical="center" wrapText="1"/>
    </xf>
    <xf numFmtId="0" fontId="28" fillId="0" borderId="5" xfId="0" applyFont="1" applyBorder="1" applyAlignment="1">
      <alignment horizontal="center" wrapText="1"/>
    </xf>
    <xf numFmtId="0" fontId="29" fillId="0" borderId="53" xfId="0" applyFont="1" applyBorder="1" applyAlignment="1" applyProtection="1">
      <alignment horizontal="center" vertical="center"/>
      <protection locked="0"/>
    </xf>
    <xf numFmtId="0" fontId="29" fillId="0" borderId="53" xfId="0" applyFont="1" applyBorder="1" applyAlignment="1" applyProtection="1">
      <alignment vertical="center" wrapText="1"/>
      <protection hidden="1"/>
    </xf>
    <xf numFmtId="0" fontId="0" fillId="0" borderId="54" xfId="0" applyBorder="1" applyAlignment="1" applyProtection="1">
      <alignment horizontal="center" vertical="center"/>
      <protection hidden="1"/>
    </xf>
    <xf numFmtId="9" fontId="30" fillId="14" borderId="55" xfId="2" applyFont="1" applyFill="1" applyBorder="1" applyAlignment="1" applyProtection="1">
      <alignment horizontal="center" vertical="center"/>
      <protection hidden="1"/>
    </xf>
    <xf numFmtId="0" fontId="30" fillId="14" borderId="55"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6" fillId="0" borderId="56" xfId="0" applyFont="1" applyBorder="1" applyAlignment="1">
      <alignment horizontal="center" vertical="center"/>
    </xf>
    <xf numFmtId="0" fontId="26" fillId="0" borderId="58" xfId="0" applyFont="1" applyBorder="1" applyAlignment="1">
      <alignment horizontal="center" vertical="center"/>
    </xf>
    <xf numFmtId="9" fontId="0" fillId="0" borderId="59" xfId="2" applyFont="1" applyBorder="1" applyAlignment="1">
      <alignment horizontal="center" vertical="center"/>
    </xf>
    <xf numFmtId="9" fontId="0" fillId="0" borderId="60" xfId="2" applyFont="1" applyBorder="1" applyAlignment="1">
      <alignment horizontal="center" vertical="center"/>
    </xf>
    <xf numFmtId="0" fontId="26" fillId="0" borderId="5" xfId="0" applyFont="1" applyBorder="1" applyAlignment="1">
      <alignment horizontal="center" vertical="center"/>
    </xf>
    <xf numFmtId="9" fontId="0" fillId="0" borderId="6" xfId="2" applyFont="1" applyBorder="1" applyAlignment="1">
      <alignment horizontal="center" vertical="center"/>
    </xf>
    <xf numFmtId="0" fontId="26"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2" fillId="0" borderId="56" xfId="0" applyFont="1" applyBorder="1" applyAlignment="1">
      <alignment horizontal="center" vertical="center"/>
    </xf>
    <xf numFmtId="9" fontId="22" fillId="0" borderId="59" xfId="2" applyFont="1" applyFill="1" applyBorder="1" applyAlignment="1">
      <alignment horizontal="center" vertical="center"/>
    </xf>
    <xf numFmtId="0" fontId="22" fillId="0" borderId="43" xfId="0" applyFont="1" applyBorder="1" applyAlignment="1">
      <alignment horizontal="center" vertical="center"/>
    </xf>
    <xf numFmtId="0" fontId="0" fillId="11" borderId="56" xfId="0" applyFill="1" applyBorder="1" applyAlignment="1">
      <alignment horizontal="center" vertical="center"/>
    </xf>
    <xf numFmtId="0" fontId="0" fillId="11" borderId="57" xfId="0" applyFill="1" applyBorder="1" applyAlignment="1">
      <alignment horizontal="center" vertical="center"/>
    </xf>
    <xf numFmtId="0" fontId="0" fillId="10" borderId="58" xfId="0" applyFill="1" applyBorder="1" applyAlignment="1">
      <alignment horizontal="center" vertical="center"/>
    </xf>
    <xf numFmtId="0" fontId="0" fillId="11" borderId="43" xfId="0" applyFill="1" applyBorder="1" applyAlignment="1">
      <alignment horizontal="center" vertical="center"/>
    </xf>
    <xf numFmtId="0" fontId="0" fillId="10" borderId="61" xfId="0" applyFill="1" applyBorder="1" applyAlignment="1">
      <alignment horizontal="center" vertical="center"/>
    </xf>
    <xf numFmtId="0" fontId="0" fillId="3" borderId="43" xfId="0" applyFill="1" applyBorder="1" applyAlignment="1">
      <alignment horizontal="center" vertical="center"/>
    </xf>
    <xf numFmtId="0" fontId="0" fillId="5" borderId="43" xfId="0" applyFill="1" applyBorder="1" applyAlignment="1">
      <alignment horizontal="center" vertical="center"/>
    </xf>
    <xf numFmtId="0" fontId="0" fillId="5" borderId="59"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60"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6" xfId="0" applyFill="1" applyBorder="1" applyAlignment="1">
      <alignment horizontal="center" vertical="center"/>
    </xf>
    <xf numFmtId="0" fontId="0" fillId="3" borderId="5" xfId="0" applyFill="1" applyBorder="1" applyAlignment="1">
      <alignment horizontal="center" vertical="center"/>
    </xf>
    <xf numFmtId="0" fontId="0" fillId="3" borderId="59" xfId="0" applyFill="1" applyBorder="1" applyAlignment="1">
      <alignment horizontal="center" vertical="center"/>
    </xf>
    <xf numFmtId="0" fontId="0" fillId="3" borderId="6" xfId="0" applyFill="1" applyBorder="1" applyAlignment="1">
      <alignment horizontal="center" vertical="center"/>
    </xf>
    <xf numFmtId="0" fontId="0" fillId="5" borderId="56" xfId="0" applyFill="1" applyBorder="1" applyAlignment="1">
      <alignment horizontal="center" vertical="center"/>
    </xf>
    <xf numFmtId="0" fontId="0" fillId="3" borderId="57"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6"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11"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2" fillId="0" borderId="28" xfId="0" applyFont="1" applyBorder="1" applyAlignment="1">
      <alignment horizontal="center" vertical="center"/>
    </xf>
    <xf numFmtId="0" fontId="2" fillId="4" borderId="5" xfId="0" applyFont="1" applyFill="1" applyBorder="1" applyAlignment="1">
      <alignment horizontal="center" vertical="center"/>
    </xf>
    <xf numFmtId="9" fontId="2" fillId="4" borderId="31" xfId="0" applyNumberFormat="1" applyFont="1" applyFill="1" applyBorder="1" applyAlignment="1">
      <alignment horizontal="center" vertical="center"/>
    </xf>
    <xf numFmtId="164" fontId="2" fillId="4" borderId="31" xfId="0" applyNumberFormat="1" applyFont="1" applyFill="1" applyBorder="1" applyAlignment="1">
      <alignment horizontal="center" vertical="center"/>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9" fillId="0" borderId="1" xfId="0" applyFont="1" applyBorder="1" applyAlignment="1">
      <alignment horizontal="justify" vertical="center" wrapText="1"/>
    </xf>
    <xf numFmtId="0" fontId="2" fillId="0" borderId="7" xfId="0" applyFont="1" applyBorder="1" applyAlignment="1">
      <alignment horizontal="left"/>
    </xf>
    <xf numFmtId="0" fontId="0" fillId="0" borderId="7" xfId="0" applyBorder="1"/>
    <xf numFmtId="0" fontId="4" fillId="0" borderId="7" xfId="0" applyFont="1" applyBorder="1"/>
    <xf numFmtId="0" fontId="9" fillId="0" borderId="5" xfId="0" applyFont="1" applyBorder="1" applyAlignment="1">
      <alignment horizontal="center" vertical="center" textRotation="90" wrapText="1"/>
    </xf>
    <xf numFmtId="0" fontId="9" fillId="0" borderId="6" xfId="0" applyFont="1" applyBorder="1" applyAlignment="1">
      <alignment horizontal="justify" vertical="center" wrapText="1"/>
    </xf>
    <xf numFmtId="0" fontId="9" fillId="0" borderId="1" xfId="0" applyFont="1" applyBorder="1" applyAlignment="1">
      <alignment horizontal="justify" vertical="center"/>
    </xf>
    <xf numFmtId="0" fontId="9" fillId="0" borderId="1" xfId="0" applyFont="1" applyBorder="1" applyAlignment="1">
      <alignment horizontal="center" vertical="center" wrapText="1"/>
    </xf>
    <xf numFmtId="0" fontId="3" fillId="7" borderId="0" xfId="0" applyFont="1" applyFill="1" applyAlignment="1">
      <alignment horizontal="center" vertical="center"/>
    </xf>
    <xf numFmtId="9" fontId="3" fillId="7" borderId="0" xfId="0" applyNumberFormat="1" applyFont="1" applyFill="1" applyAlignment="1">
      <alignment horizontal="center" vertical="center"/>
    </xf>
    <xf numFmtId="9" fontId="3" fillId="7" borderId="0" xfId="0" applyNumberFormat="1" applyFont="1" applyFill="1" applyAlignment="1">
      <alignment horizontal="center" vertical="center" wrapText="1"/>
    </xf>
    <xf numFmtId="41" fontId="3" fillId="7" borderId="0" xfId="1" applyFont="1" applyFill="1" applyBorder="1" applyAlignment="1">
      <alignment horizontal="center" vertical="center" wrapText="1"/>
    </xf>
    <xf numFmtId="0" fontId="10" fillId="7" borderId="0" xfId="0" applyFont="1" applyFill="1" applyAlignment="1">
      <alignment horizontal="center" vertical="center" textRotation="90"/>
    </xf>
    <xf numFmtId="0" fontId="9" fillId="0" borderId="6" xfId="0" applyFont="1" applyBorder="1" applyAlignment="1">
      <alignment horizontal="center" vertical="center" wrapText="1"/>
    </xf>
    <xf numFmtId="0" fontId="2" fillId="0" borderId="10" xfId="0" applyFont="1" applyBorder="1" applyAlignment="1">
      <alignment horizontal="center" vertical="center" textRotation="90" wrapText="1"/>
    </xf>
    <xf numFmtId="0" fontId="0" fillId="7" borderId="0" xfId="0" applyFill="1"/>
    <xf numFmtId="0" fontId="3" fillId="7" borderId="0" xfId="0" applyFont="1" applyFill="1" applyAlignment="1">
      <alignment horizontal="center" vertical="center" wrapText="1"/>
    </xf>
    <xf numFmtId="0" fontId="2" fillId="7" borderId="0" xfId="0" applyFont="1" applyFill="1" applyAlignment="1">
      <alignment horizontal="left"/>
    </xf>
    <xf numFmtId="0" fontId="2" fillId="7" borderId="0" xfId="0" applyFont="1" applyFill="1" applyAlignment="1">
      <alignment horizontal="center" vertical="center"/>
    </xf>
    <xf numFmtId="0" fontId="2" fillId="7" borderId="0" xfId="0" applyFont="1" applyFill="1" applyAlignment="1">
      <alignment horizontal="justify" vertical="center" wrapText="1"/>
    </xf>
    <xf numFmtId="0" fontId="2" fillId="7" borderId="0" xfId="0" applyFont="1" applyFill="1" applyAlignment="1">
      <alignment horizontal="center" vertical="center" textRotation="90"/>
    </xf>
    <xf numFmtId="9" fontId="9" fillId="7" borderId="0" xfId="0" applyNumberFormat="1" applyFont="1" applyFill="1" applyAlignment="1">
      <alignment horizontal="center" vertical="center"/>
    </xf>
    <xf numFmtId="0" fontId="2" fillId="7" borderId="0" xfId="0" applyFont="1" applyFill="1" applyAlignment="1">
      <alignment horizontal="center" vertical="center" textRotation="90" wrapText="1"/>
    </xf>
    <xf numFmtId="0" fontId="9" fillId="7" borderId="0" xfId="0" applyFont="1" applyFill="1" applyAlignment="1">
      <alignment horizontal="center" vertical="center" textRotation="90" wrapText="1"/>
    </xf>
    <xf numFmtId="9" fontId="2" fillId="7" borderId="0" xfId="0" applyNumberFormat="1" applyFont="1" applyFill="1" applyAlignment="1">
      <alignment horizontal="center" vertical="center"/>
    </xf>
    <xf numFmtId="164" fontId="2" fillId="7" borderId="0" xfId="0" applyNumberFormat="1" applyFont="1" applyFill="1" applyAlignment="1">
      <alignment horizontal="center" vertical="center"/>
    </xf>
    <xf numFmtId="0" fontId="3" fillId="7" borderId="0" xfId="0" applyFont="1" applyFill="1" applyAlignment="1">
      <alignment horizontal="center" vertical="center" textRotation="90"/>
    </xf>
    <xf numFmtId="9" fontId="2" fillId="7" borderId="0" xfId="0" applyNumberFormat="1" applyFont="1" applyFill="1" applyAlignment="1">
      <alignment horizontal="center" vertical="center" textRotation="90"/>
    </xf>
    <xf numFmtId="0" fontId="2" fillId="7" borderId="0" xfId="0" applyFont="1" applyFill="1" applyAlignment="1">
      <alignment vertical="center" textRotation="90"/>
    </xf>
    <xf numFmtId="0" fontId="1" fillId="7" borderId="0" xfId="0" applyFont="1" applyFill="1" applyAlignment="1">
      <alignment horizontal="center" vertical="center" textRotation="90"/>
    </xf>
    <xf numFmtId="0" fontId="2" fillId="7" borderId="0" xfId="0" applyFont="1" applyFill="1" applyAlignment="1">
      <alignment horizontal="center" vertical="center" wrapText="1"/>
    </xf>
    <xf numFmtId="14" fontId="11" fillId="7" borderId="0" xfId="0" applyNumberFormat="1" applyFont="1" applyFill="1" applyAlignment="1" applyProtection="1">
      <alignment horizontal="center" vertical="center"/>
      <protection locked="0"/>
    </xf>
    <xf numFmtId="0" fontId="14" fillId="7" borderId="0" xfId="0" applyFont="1" applyFill="1" applyAlignment="1">
      <alignment horizontal="left" vertical="center" wrapText="1"/>
    </xf>
    <xf numFmtId="0" fontId="14" fillId="7" borderId="0" xfId="0" applyFont="1" applyFill="1" applyAlignment="1">
      <alignment vertical="center" wrapText="1"/>
    </xf>
    <xf numFmtId="0" fontId="14" fillId="7" borderId="0" xfId="0" applyFont="1" applyFill="1" applyAlignment="1">
      <alignment vertical="center"/>
    </xf>
    <xf numFmtId="0" fontId="11" fillId="7" borderId="0" xfId="0" applyFont="1" applyFill="1" applyAlignment="1" applyProtection="1">
      <alignment horizontal="center" vertical="center" wrapText="1"/>
      <protection locked="0"/>
    </xf>
    <xf numFmtId="0" fontId="11" fillId="7" borderId="0" xfId="0" applyFont="1" applyFill="1"/>
    <xf numFmtId="0" fontId="15" fillId="7" borderId="0" xfId="0" applyFont="1" applyFill="1" applyAlignment="1">
      <alignment horizontal="center" vertical="center" wrapText="1"/>
    </xf>
    <xf numFmtId="14" fontId="11" fillId="0" borderId="38" xfId="0" applyNumberFormat="1" applyFont="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6" fillId="0" borderId="0" xfId="4"/>
    <xf numFmtId="0" fontId="4" fillId="16" borderId="40" xfId="4" applyFont="1" applyFill="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0" fillId="0" borderId="1" xfId="4" applyFont="1" applyBorder="1" applyAlignment="1">
      <alignment horizontal="justify" vertical="center"/>
    </xf>
    <xf numFmtId="0" fontId="13" fillId="0" borderId="65" xfId="0" applyFont="1" applyBorder="1" applyAlignment="1">
      <alignment vertical="center" wrapText="1"/>
    </xf>
    <xf numFmtId="0" fontId="9" fillId="3" borderId="6" xfId="0" applyFont="1" applyFill="1" applyBorder="1" applyAlignment="1">
      <alignment horizontal="justify" vertical="center" wrapText="1"/>
    </xf>
    <xf numFmtId="0" fontId="9"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35" fillId="0" borderId="68" xfId="0" applyFont="1" applyBorder="1" applyAlignment="1">
      <alignment vertical="center" wrapText="1"/>
    </xf>
    <xf numFmtId="0" fontId="11" fillId="0" borderId="39" xfId="0" applyFont="1" applyBorder="1" applyAlignment="1" applyProtection="1">
      <alignment vertical="center" wrapText="1"/>
      <protection locked="0"/>
    </xf>
    <xf numFmtId="0" fontId="11" fillId="0" borderId="41" xfId="0" applyFont="1" applyBorder="1" applyAlignment="1" applyProtection="1">
      <alignment vertical="center" wrapText="1"/>
      <protection locked="0"/>
    </xf>
    <xf numFmtId="0" fontId="11" fillId="0" borderId="67" xfId="0" applyFont="1" applyBorder="1" applyAlignment="1" applyProtection="1">
      <alignment vertical="center" wrapText="1"/>
      <protection locked="0"/>
    </xf>
    <xf numFmtId="0" fontId="36" fillId="0" borderId="68" xfId="0" applyFont="1" applyBorder="1" applyAlignment="1">
      <alignment vertical="center" wrapText="1"/>
    </xf>
    <xf numFmtId="0" fontId="37" fillId="0" borderId="4" xfId="0" applyFont="1" applyBorder="1" applyAlignment="1">
      <alignment horizontal="center" vertical="center" wrapText="1"/>
    </xf>
    <xf numFmtId="0" fontId="37" fillId="0" borderId="60" xfId="0" applyFont="1" applyBorder="1" applyAlignment="1">
      <alignment horizontal="center" vertical="center" wrapText="1"/>
    </xf>
    <xf numFmtId="0" fontId="14" fillId="0" borderId="66" xfId="0" applyFont="1" applyBorder="1" applyAlignment="1">
      <alignment vertical="center"/>
    </xf>
    <xf numFmtId="0" fontId="14" fillId="0" borderId="40" xfId="0" applyFont="1" applyBorder="1" applyAlignment="1">
      <alignment vertical="center" wrapText="1"/>
    </xf>
    <xf numFmtId="0" fontId="14" fillId="0" borderId="66" xfId="0" applyFont="1" applyBorder="1" applyAlignment="1">
      <alignment vertical="center"/>
    </xf>
    <xf numFmtId="0" fontId="11" fillId="0" borderId="39" xfId="0" applyFont="1" applyBorder="1" applyAlignment="1" applyProtection="1">
      <alignment horizontal="center" vertical="center" wrapText="1"/>
      <protection locked="0"/>
    </xf>
    <xf numFmtId="0" fontId="11" fillId="0" borderId="67" xfId="0" applyFont="1" applyBorder="1" applyAlignment="1" applyProtection="1">
      <alignment horizontal="center" vertical="center" wrapText="1"/>
      <protection locked="0"/>
    </xf>
    <xf numFmtId="0" fontId="8" fillId="0" borderId="0" xfId="0" applyFont="1" applyAlignment="1">
      <alignment horizontal="left" vertical="center"/>
    </xf>
    <xf numFmtId="0" fontId="10" fillId="4" borderId="29" xfId="0" applyFont="1" applyFill="1" applyBorder="1" applyAlignment="1">
      <alignment horizontal="center" vertical="top" textRotation="90"/>
    </xf>
    <xf numFmtId="0" fontId="10" fillId="4" borderId="12" xfId="0" applyFont="1" applyFill="1" applyBorder="1" applyAlignment="1">
      <alignment horizontal="center" vertical="top" textRotation="90"/>
    </xf>
    <xf numFmtId="0" fontId="1" fillId="0" borderId="14" xfId="0" applyFont="1" applyBorder="1" applyAlignment="1">
      <alignment horizontal="center" vertical="center" textRotation="90"/>
    </xf>
    <xf numFmtId="0" fontId="2" fillId="0" borderId="13" xfId="0" applyFont="1" applyBorder="1" applyAlignment="1">
      <alignment horizontal="center" vertical="top" wrapText="1"/>
    </xf>
    <xf numFmtId="0" fontId="9"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13" fillId="0" borderId="40" xfId="0" applyFont="1" applyBorder="1" applyAlignment="1">
      <alignment vertical="center" wrapText="1"/>
    </xf>
    <xf numFmtId="0" fontId="13" fillId="0" borderId="66" xfId="0" applyFont="1" applyBorder="1" applyAlignment="1">
      <alignment vertical="center" wrapText="1"/>
    </xf>
    <xf numFmtId="9" fontId="3" fillId="4" borderId="1" xfId="0" applyNumberFormat="1" applyFont="1" applyFill="1" applyBorder="1" applyAlignment="1">
      <alignment horizontal="center" vertical="top"/>
    </xf>
    <xf numFmtId="9" fontId="3" fillId="0" borderId="5" xfId="0" applyNumberFormat="1"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6" xfId="1" applyNumberFormat="1" applyFont="1" applyBorder="1" applyAlignment="1">
      <alignment horizontal="center" vertical="top" wrapText="1"/>
    </xf>
    <xf numFmtId="0" fontId="3" fillId="4" borderId="1" xfId="0" applyFont="1" applyFill="1" applyBorder="1" applyAlignment="1">
      <alignment horizontal="center" vertical="top"/>
    </xf>
    <xf numFmtId="9" fontId="3" fillId="4" borderId="5"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6" xfId="0" applyFont="1" applyFill="1" applyBorder="1" applyAlignment="1">
      <alignment horizontal="center" vertical="center" textRotation="90" wrapText="1"/>
    </xf>
    <xf numFmtId="0" fontId="2" fillId="2" borderId="58" xfId="0" applyFont="1" applyFill="1" applyBorder="1" applyAlignment="1">
      <alignment horizontal="center" vertical="center" textRotation="90"/>
    </xf>
    <xf numFmtId="0" fontId="3" fillId="0" borderId="13"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5" fillId="0" borderId="1" xfId="0" applyFont="1" applyBorder="1" applyAlignment="1">
      <alignment horizontal="center" vertical="top"/>
    </xf>
    <xf numFmtId="0" fontId="31" fillId="2" borderId="16" xfId="3" applyFill="1" applyBorder="1" applyAlignment="1">
      <alignment horizontal="center" vertical="center" wrapText="1"/>
    </xf>
    <xf numFmtId="0" fontId="31" fillId="2" borderId="10" xfId="3" applyFill="1" applyBorder="1" applyAlignment="1">
      <alignment horizontal="center" vertical="center" wrapText="1"/>
    </xf>
    <xf numFmtId="0" fontId="31" fillId="2" borderId="32" xfId="3" applyFill="1" applyBorder="1" applyAlignment="1">
      <alignment horizontal="center" vertical="center" wrapText="1"/>
    </xf>
    <xf numFmtId="0" fontId="31" fillId="2" borderId="17" xfId="3" applyFill="1" applyBorder="1" applyAlignment="1">
      <alignment horizontal="center" vertical="center" wrapText="1"/>
    </xf>
    <xf numFmtId="0" fontId="31" fillId="2" borderId="13" xfId="3" applyFill="1" applyBorder="1" applyAlignment="1">
      <alignment horizontal="center" vertical="center" wrapText="1"/>
    </xf>
    <xf numFmtId="0" fontId="31" fillId="2" borderId="1" xfId="3" applyFill="1" applyBorder="1" applyAlignment="1">
      <alignment horizontal="center" vertical="center" wrapText="1"/>
    </xf>
    <xf numFmtId="0" fontId="31" fillId="2" borderId="2" xfId="3" applyFill="1" applyBorder="1" applyAlignment="1">
      <alignment horizontal="center" vertical="center" wrapText="1"/>
    </xf>
    <xf numFmtId="0" fontId="31"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14" fontId="1" fillId="0" borderId="18" xfId="0" applyNumberFormat="1" applyFont="1" applyBorder="1" applyAlignment="1">
      <alignment horizontal="center" vertical="center"/>
    </xf>
    <xf numFmtId="0" fontId="34" fillId="0" borderId="0" xfId="4" applyFont="1" applyAlignment="1">
      <alignment horizontal="center"/>
    </xf>
    <xf numFmtId="14" fontId="6" fillId="0" borderId="5" xfId="4" applyNumberFormat="1" applyBorder="1" applyAlignment="1">
      <alignment horizontal="center" vertical="center" wrapText="1"/>
    </xf>
    <xf numFmtId="14" fontId="6" fillId="0" borderId="6" xfId="4" applyNumberFormat="1" applyBorder="1" applyAlignment="1">
      <alignment horizontal="center" vertical="center" wrapText="1"/>
    </xf>
    <xf numFmtId="0" fontId="10" fillId="4" borderId="42" xfId="0" applyFont="1" applyFill="1" applyBorder="1" applyAlignment="1">
      <alignment horizontal="center" vertical="top" textRotation="90"/>
    </xf>
    <xf numFmtId="0" fontId="1" fillId="0" borderId="29" xfId="0" applyFont="1" applyBorder="1" applyAlignment="1">
      <alignment horizontal="center" vertical="center" textRotation="90"/>
    </xf>
    <xf numFmtId="0" fontId="2" fillId="0" borderId="13" xfId="0" applyFont="1" applyBorder="1" applyAlignment="1">
      <alignment horizontal="justify" vertical="top" wrapText="1"/>
    </xf>
    <xf numFmtId="0" fontId="2" fillId="0" borderId="28" xfId="0" applyFont="1" applyBorder="1" applyAlignment="1">
      <alignment horizontal="justify" vertical="top" wrapText="1"/>
    </xf>
    <xf numFmtId="0" fontId="9" fillId="0" borderId="1" xfId="0" applyFont="1" applyBorder="1" applyAlignment="1">
      <alignment horizontal="justify" vertical="top" wrapText="1"/>
    </xf>
    <xf numFmtId="0" fontId="9" fillId="0" borderId="5" xfId="0" applyFont="1" applyBorder="1" applyAlignment="1">
      <alignment horizontal="justify" vertical="top" wrapText="1"/>
    </xf>
    <xf numFmtId="14" fontId="2" fillId="0" borderId="1" xfId="0" applyNumberFormat="1" applyFont="1" applyBorder="1" applyAlignment="1">
      <alignment horizontal="justify" vertical="top" wrapText="1"/>
    </xf>
    <xf numFmtId="14" fontId="2" fillId="0" borderId="5" xfId="0" applyNumberFormat="1" applyFont="1" applyBorder="1" applyAlignment="1">
      <alignment horizontal="justify" vertical="top" wrapText="1"/>
    </xf>
    <xf numFmtId="9" fontId="3" fillId="4" borderId="30" xfId="0" applyNumberFormat="1" applyFont="1" applyFill="1" applyBorder="1" applyAlignment="1">
      <alignment horizontal="center" vertical="top"/>
    </xf>
    <xf numFmtId="0" fontId="3" fillId="0" borderId="28" xfId="0" applyFont="1" applyBorder="1" applyAlignment="1">
      <alignment horizontal="center" vertical="top"/>
    </xf>
    <xf numFmtId="0" fontId="3" fillId="0" borderId="5" xfId="0" applyFont="1" applyBorder="1" applyAlignment="1">
      <alignment horizontal="justify" vertical="top"/>
    </xf>
    <xf numFmtId="0" fontId="3" fillId="0" borderId="30" xfId="0" applyFont="1" applyBorder="1" applyAlignment="1">
      <alignment horizontal="center" vertical="top" wrapText="1"/>
    </xf>
    <xf numFmtId="0" fontId="3" fillId="4" borderId="5" xfId="0" applyFont="1" applyFill="1" applyBorder="1" applyAlignment="1">
      <alignment horizontal="center" vertical="top"/>
    </xf>
    <xf numFmtId="0" fontId="5" fillId="0" borderId="5" xfId="0" applyFont="1" applyBorder="1" applyAlignment="1">
      <alignment horizontal="center" vertical="top"/>
    </xf>
    <xf numFmtId="0" fontId="5" fillId="0" borderId="30" xfId="0" applyFont="1" applyBorder="1" applyAlignment="1">
      <alignment horizontal="center" vertical="top"/>
    </xf>
    <xf numFmtId="0" fontId="5" fillId="0" borderId="6" xfId="0" applyFont="1" applyBorder="1" applyAlignment="1">
      <alignment horizontal="center" vertical="top"/>
    </xf>
    <xf numFmtId="9" fontId="3" fillId="0" borderId="30" xfId="0" applyNumberFormat="1" applyFont="1" applyBorder="1" applyAlignment="1">
      <alignment horizontal="center" vertical="top" wrapText="1"/>
    </xf>
    <xf numFmtId="9" fontId="3" fillId="0" borderId="30" xfId="1" applyNumberFormat="1" applyFont="1" applyBorder="1" applyAlignment="1">
      <alignment horizontal="center" vertical="top" wrapText="1"/>
    </xf>
    <xf numFmtId="0" fontId="16" fillId="0" borderId="0" xfId="0" applyFont="1" applyAlignment="1">
      <alignment horizontal="center" vertical="center"/>
    </xf>
    <xf numFmtId="0" fontId="17" fillId="7" borderId="0" xfId="0" applyFont="1" applyFill="1" applyAlignment="1">
      <alignment horizontal="left" vertical="center"/>
    </xf>
    <xf numFmtId="0" fontId="17" fillId="8" borderId="43" xfId="0" applyFont="1" applyFill="1" applyBorder="1" applyAlignment="1">
      <alignment horizontal="center" vertical="center"/>
    </xf>
    <xf numFmtId="0" fontId="17" fillId="8" borderId="0" xfId="0" applyFont="1" applyFill="1" applyAlignment="1">
      <alignment horizontal="center" vertical="center"/>
    </xf>
    <xf numFmtId="0" fontId="19" fillId="7" borderId="43" xfId="0" applyFont="1" applyFill="1" applyBorder="1" applyAlignment="1">
      <alignment horizontal="left" vertical="center"/>
    </xf>
    <xf numFmtId="0" fontId="19" fillId="7" borderId="0" xfId="0" applyFont="1" applyFill="1" applyAlignment="1">
      <alignment horizontal="left" vertical="center"/>
    </xf>
    <xf numFmtId="0" fontId="20" fillId="0" borderId="44" xfId="0" applyFont="1" applyBorder="1" applyAlignment="1" applyProtection="1">
      <alignment horizontal="center" vertical="center" wrapText="1"/>
      <protection hidden="1"/>
    </xf>
    <xf numFmtId="0" fontId="20" fillId="0" borderId="45" xfId="0" applyFont="1" applyBorder="1" applyAlignment="1" applyProtection="1">
      <alignment horizontal="center" vertical="center" wrapText="1"/>
      <protection hidden="1"/>
    </xf>
    <xf numFmtId="0" fontId="20" fillId="0" borderId="46" xfId="0" applyFont="1" applyBorder="1" applyAlignment="1" applyProtection="1">
      <alignment horizontal="center" vertical="center" wrapText="1"/>
      <protection hidden="1"/>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17" fillId="9" borderId="32" xfId="0" applyFont="1" applyFill="1" applyBorder="1" applyAlignment="1">
      <alignment horizontal="center" vertical="center"/>
    </xf>
    <xf numFmtId="0" fontId="17" fillId="9" borderId="47" xfId="0" applyFont="1" applyFill="1" applyBorder="1" applyAlignment="1">
      <alignment horizontal="center" vertical="center"/>
    </xf>
    <xf numFmtId="0" fontId="17" fillId="9" borderId="48" xfId="0" applyFont="1" applyFill="1" applyBorder="1" applyAlignment="1">
      <alignment horizontal="center" vertical="center"/>
    </xf>
    <xf numFmtId="0" fontId="17" fillId="9" borderId="10" xfId="0" applyFont="1" applyFill="1" applyBorder="1" applyAlignment="1">
      <alignment horizontal="center" vertical="center"/>
    </xf>
    <xf numFmtId="0" fontId="17" fillId="9" borderId="17" xfId="0" applyFont="1" applyFill="1" applyBorder="1" applyAlignment="1">
      <alignment horizontal="center"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9" xfId="0" applyFont="1" applyBorder="1" applyAlignment="1">
      <alignment horizontal="left" vertical="center"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9" xfId="0" applyFont="1" applyBorder="1" applyAlignment="1">
      <alignment horizontal="left" vertical="top" wrapText="1"/>
    </xf>
    <xf numFmtId="0" fontId="27" fillId="12" borderId="1" xfId="0" applyFont="1" applyFill="1" applyBorder="1" applyAlignment="1">
      <alignment horizontal="center" vertical="center" wrapText="1"/>
    </xf>
    <xf numFmtId="0" fontId="23" fillId="0" borderId="50" xfId="0" applyFont="1" applyBorder="1" applyAlignment="1">
      <alignment horizontal="left" vertical="top" wrapText="1"/>
    </xf>
    <xf numFmtId="0" fontId="23" fillId="0" borderId="51" xfId="0" applyFont="1" applyBorder="1" applyAlignment="1">
      <alignment horizontal="left" vertical="top" wrapText="1"/>
    </xf>
    <xf numFmtId="0" fontId="23" fillId="0" borderId="52" xfId="0" applyFont="1" applyBorder="1" applyAlignment="1">
      <alignment horizontal="left" vertical="top" wrapText="1"/>
    </xf>
    <xf numFmtId="0" fontId="20" fillId="0" borderId="2"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26" fillId="9" borderId="1" xfId="0" applyFont="1" applyFill="1" applyBorder="1" applyAlignment="1">
      <alignment horizontal="center" vertical="center"/>
    </xf>
    <xf numFmtId="0" fontId="17" fillId="0" borderId="0" xfId="0" applyFont="1" applyAlignment="1">
      <alignment horizontal="center"/>
    </xf>
    <xf numFmtId="0" fontId="22" fillId="5" borderId="5" xfId="0" applyFont="1" applyFill="1" applyBorder="1" applyAlignment="1">
      <alignment horizontal="center" vertical="center"/>
    </xf>
    <xf numFmtId="0" fontId="22" fillId="5" borderId="6" xfId="0" applyFont="1" applyFill="1" applyBorder="1" applyAlignment="1">
      <alignment horizontal="center" vertical="center"/>
    </xf>
    <xf numFmtId="0" fontId="33" fillId="0" borderId="0" xfId="0" applyFont="1" applyAlignment="1">
      <alignment horizontal="center" vertical="center" wrapText="1"/>
    </xf>
    <xf numFmtId="0" fontId="33"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2" fillId="15" borderId="2" xfId="0" applyFont="1" applyFill="1" applyBorder="1" applyAlignment="1">
      <alignment horizontal="center" vertical="center" textRotation="90"/>
    </xf>
    <xf numFmtId="0" fontId="22" fillId="10" borderId="5" xfId="0" applyFont="1" applyFill="1" applyBorder="1" applyAlignment="1">
      <alignment horizontal="center" vertical="center"/>
    </xf>
    <xf numFmtId="0" fontId="22" fillId="10" borderId="6" xfId="0" applyFont="1" applyFill="1" applyBorder="1" applyAlignment="1">
      <alignment horizontal="center" vertical="center"/>
    </xf>
    <xf numFmtId="0" fontId="22" fillId="11" borderId="5" xfId="0" applyFont="1" applyFill="1" applyBorder="1" applyAlignment="1">
      <alignment horizontal="center" vertical="center"/>
    </xf>
    <xf numFmtId="0" fontId="22" fillId="11" borderId="6"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17" fillId="15" borderId="0" xfId="0" applyFont="1" applyFill="1" applyAlignment="1">
      <alignment horizontal="center"/>
    </xf>
  </cellXfs>
  <cellStyles count="5">
    <cellStyle name="Hipervínculo" xfId="3" builtinId="8"/>
    <cellStyle name="Millares [0]" xfId="1" builtinId="6"/>
    <cellStyle name="Normal" xfId="0" builtinId="0"/>
    <cellStyle name="Normal 2" xfId="4" xr:uid="{A4B98482-EBD1-4593-A0FF-153E02DF9E4F}"/>
    <cellStyle name="Porcentaje" xfId="2" builtinId="5"/>
  </cellStyles>
  <dxfs count="49">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D09FFE02-6D2E-443E-B415-1D1ADF5FD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C2F4DFB-469B-4B53-8B7C-E3427D33B6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89E1-75CD-46CA-8A7A-7CD725E95411}">
  <sheetPr>
    <tabColor rgb="FF00B050"/>
  </sheetPr>
  <dimension ref="A1:B14"/>
  <sheetViews>
    <sheetView workbookViewId="0">
      <selection activeCell="B20" sqref="B20"/>
    </sheetView>
  </sheetViews>
  <sheetFormatPr defaultColWidth="11.42578125" defaultRowHeight="14.45"/>
  <cols>
    <col min="1" max="1" width="27.28515625" customWidth="1"/>
    <col min="2" max="2" width="73.5703125" customWidth="1"/>
  </cols>
  <sheetData>
    <row r="1" spans="1:2" ht="21">
      <c r="A1" s="301" t="s">
        <v>0</v>
      </c>
      <c r="B1" s="301"/>
    </row>
    <row r="2" spans="1:2">
      <c r="A2" s="194"/>
      <c r="B2" s="194"/>
    </row>
    <row r="3" spans="1:2">
      <c r="A3" s="194" t="s">
        <v>1</v>
      </c>
      <c r="B3" s="194"/>
    </row>
    <row r="4" spans="1:2">
      <c r="A4" s="194"/>
      <c r="B4" s="194"/>
    </row>
    <row r="5" spans="1:2">
      <c r="A5" s="195" t="s">
        <v>2</v>
      </c>
      <c r="B5" s="195" t="s">
        <v>3</v>
      </c>
    </row>
    <row r="6" spans="1:2">
      <c r="A6" s="302">
        <v>46061</v>
      </c>
      <c r="B6" s="198" t="s">
        <v>4</v>
      </c>
    </row>
    <row r="7" spans="1:2" ht="28.9">
      <c r="A7" s="303"/>
      <c r="B7" s="198" t="s">
        <v>5</v>
      </c>
    </row>
    <row r="8" spans="1:2">
      <c r="A8" s="197"/>
      <c r="B8" s="196"/>
    </row>
    <row r="9" spans="1:2">
      <c r="A9" s="197"/>
      <c r="B9" s="196"/>
    </row>
    <row r="10" spans="1:2">
      <c r="A10" s="197"/>
      <c r="B10" s="196"/>
    </row>
    <row r="11" spans="1:2">
      <c r="A11" s="197"/>
      <c r="B11" s="196"/>
    </row>
    <row r="12" spans="1:2">
      <c r="A12" s="197"/>
      <c r="B12" s="196"/>
    </row>
    <row r="13" spans="1:2">
      <c r="A13" s="194"/>
      <c r="B13" s="194"/>
    </row>
    <row r="14" spans="1:2">
      <c r="A14" s="194" t="s">
        <v>6</v>
      </c>
      <c r="B14" s="194"/>
    </row>
  </sheetData>
  <mergeCells count="2">
    <mergeCell ref="A1:B1"/>
    <mergeCell ref="A6:A7"/>
  </mergeCells>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33"/>
  <sheetViews>
    <sheetView showGridLines="0" tabSelected="1" view="pageBreakPreview" topLeftCell="AX19" zoomScale="60" zoomScaleNormal="60" workbookViewId="0">
      <selection activeCell="BA20" sqref="BA20"/>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74"/>
      <c r="B1" s="275"/>
      <c r="C1" s="280" t="s">
        <v>7</v>
      </c>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2"/>
      <c r="AX1" s="274" t="s">
        <v>8</v>
      </c>
      <c r="AY1" s="275"/>
      <c r="AZ1" s="292" t="s">
        <v>9</v>
      </c>
      <c r="BA1" s="293"/>
    </row>
    <row r="2" spans="1:53" ht="15.75" customHeight="1" thickBot="1">
      <c r="A2" s="276"/>
      <c r="B2" s="277"/>
      <c r="C2" s="28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5"/>
      <c r="AX2" s="278"/>
      <c r="AY2" s="279"/>
      <c r="AZ2" s="294"/>
      <c r="BA2" s="295"/>
    </row>
    <row r="3" spans="1:53" ht="15.75" customHeight="1">
      <c r="A3" s="276"/>
      <c r="B3" s="277"/>
      <c r="C3" s="283"/>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5"/>
      <c r="AX3" s="274" t="s">
        <v>10</v>
      </c>
      <c r="AY3" s="275"/>
      <c r="AZ3" s="296" t="s">
        <v>11</v>
      </c>
      <c r="BA3" s="297"/>
    </row>
    <row r="4" spans="1:53" ht="16.5" customHeight="1" thickBot="1">
      <c r="A4" s="276"/>
      <c r="B4" s="277"/>
      <c r="C4" s="286"/>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8"/>
      <c r="AX4" s="278"/>
      <c r="AY4" s="279"/>
      <c r="AZ4" s="298"/>
      <c r="BA4" s="299"/>
    </row>
    <row r="5" spans="1:53" ht="20.45" customHeight="1">
      <c r="A5" s="276"/>
      <c r="B5" s="277"/>
      <c r="C5" s="283" t="s">
        <v>12</v>
      </c>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5"/>
      <c r="AX5" s="274" t="s">
        <v>13</v>
      </c>
      <c r="AY5" s="275"/>
      <c r="AZ5" s="274" t="s">
        <v>14</v>
      </c>
      <c r="BA5" s="275"/>
    </row>
    <row r="6" spans="1:53" ht="15" customHeight="1" thickBot="1">
      <c r="A6" s="276"/>
      <c r="B6" s="277"/>
      <c r="C6" s="283"/>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5"/>
      <c r="AX6" s="278"/>
      <c r="AY6" s="279"/>
      <c r="AZ6" s="278"/>
      <c r="BA6" s="279"/>
    </row>
    <row r="7" spans="1:53" ht="15.75" customHeight="1">
      <c r="A7" s="276"/>
      <c r="B7" s="277"/>
      <c r="C7" s="283"/>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5"/>
      <c r="AX7" s="274" t="s">
        <v>15</v>
      </c>
      <c r="AY7" s="275"/>
      <c r="AZ7" s="300">
        <v>45828</v>
      </c>
      <c r="BA7" s="293"/>
    </row>
    <row r="8" spans="1:53" ht="16.5" customHeight="1" thickBot="1">
      <c r="A8" s="278"/>
      <c r="B8" s="279"/>
      <c r="C8" s="286"/>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8"/>
      <c r="AX8" s="278"/>
      <c r="AY8" s="279"/>
      <c r="AZ8" s="294"/>
      <c r="BA8" s="295"/>
    </row>
    <row r="10" spans="1:53" ht="54" customHeight="1">
      <c r="A10" s="270" t="s">
        <v>16</v>
      </c>
      <c r="B10" s="270"/>
      <c r="C10" s="270"/>
      <c r="D10" s="289" t="s">
        <v>17</v>
      </c>
      <c r="E10" s="290"/>
      <c r="F10" s="290"/>
      <c r="G10" s="290"/>
      <c r="H10" s="290"/>
      <c r="I10" s="290"/>
      <c r="J10" s="290"/>
      <c r="K10" s="290"/>
      <c r="L10" s="290"/>
      <c r="M10" s="291"/>
      <c r="N10" s="25"/>
      <c r="AN10" s="1"/>
      <c r="AO10" s="1"/>
      <c r="AP10" s="1"/>
    </row>
    <row r="11" spans="1:53" s="3" customFormat="1" ht="75" customHeight="1">
      <c r="A11" s="270" t="s">
        <v>18</v>
      </c>
      <c r="B11" s="270"/>
      <c r="C11" s="270"/>
      <c r="D11" s="271" t="s">
        <v>19</v>
      </c>
      <c r="E11" s="272"/>
      <c r="F11" s="272"/>
      <c r="G11" s="272"/>
      <c r="H11" s="272"/>
      <c r="I11" s="272"/>
      <c r="J11" s="272"/>
      <c r="K11" s="272"/>
      <c r="L11" s="272"/>
      <c r="M11" s="273"/>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70" t="s">
        <v>20</v>
      </c>
      <c r="B12" s="270"/>
      <c r="C12" s="270"/>
      <c r="D12" s="271" t="s">
        <v>21</v>
      </c>
      <c r="E12" s="272"/>
      <c r="F12" s="272"/>
      <c r="G12" s="272"/>
      <c r="H12" s="272"/>
      <c r="I12" s="272"/>
      <c r="J12" s="272"/>
      <c r="K12" s="272"/>
      <c r="L12" s="272"/>
      <c r="M12" s="273"/>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42" t="s">
        <v>22</v>
      </c>
      <c r="B14" s="243"/>
      <c r="C14" s="243"/>
      <c r="D14" s="243"/>
      <c r="E14" s="243"/>
      <c r="F14" s="243"/>
      <c r="G14" s="243"/>
      <c r="H14" s="243"/>
      <c r="I14" s="243"/>
      <c r="J14" s="243"/>
      <c r="K14" s="243"/>
      <c r="L14" s="243"/>
      <c r="M14" s="243"/>
      <c r="N14" s="244"/>
      <c r="O14" s="245"/>
      <c r="P14" s="2"/>
      <c r="Q14" s="250" t="s">
        <v>23</v>
      </c>
      <c r="R14" s="251"/>
      <c r="S14" s="251"/>
      <c r="T14" s="251"/>
      <c r="U14" s="251"/>
      <c r="V14" s="251"/>
      <c r="W14" s="251"/>
      <c r="X14" s="251"/>
      <c r="Y14" s="252"/>
      <c r="Z14" s="252"/>
      <c r="AA14" s="252"/>
      <c r="AB14" s="252"/>
      <c r="AC14" s="252"/>
      <c r="AD14" s="252"/>
      <c r="AE14" s="252"/>
      <c r="AF14" s="251"/>
      <c r="AG14" s="251"/>
      <c r="AH14" s="251"/>
      <c r="AI14" s="251"/>
      <c r="AJ14" s="251"/>
      <c r="AK14" s="251"/>
      <c r="AL14" s="251"/>
      <c r="AM14" s="251"/>
      <c r="AN14" s="253"/>
      <c r="AO14" s="2"/>
      <c r="AP14" s="254" t="s">
        <v>24</v>
      </c>
      <c r="AQ14" s="255"/>
      <c r="AR14" s="256"/>
      <c r="AT14" s="260" t="s">
        <v>25</v>
      </c>
      <c r="AU14" s="261"/>
      <c r="AV14" s="261"/>
      <c r="AW14" s="261"/>
      <c r="AX14" s="262"/>
      <c r="AY14" s="32"/>
      <c r="AZ14" s="254" t="s">
        <v>26</v>
      </c>
      <c r="BA14" s="256"/>
    </row>
    <row r="15" spans="1:53">
      <c r="A15" s="246"/>
      <c r="B15" s="247"/>
      <c r="C15" s="247"/>
      <c r="D15" s="247"/>
      <c r="E15" s="247"/>
      <c r="F15" s="247"/>
      <c r="G15" s="247"/>
      <c r="H15" s="247"/>
      <c r="I15" s="247"/>
      <c r="J15" s="247"/>
      <c r="K15" s="247"/>
      <c r="L15" s="247"/>
      <c r="M15" s="247"/>
      <c r="N15" s="248"/>
      <c r="O15" s="249"/>
      <c r="P15" s="2"/>
      <c r="Q15" s="27"/>
      <c r="R15" s="28"/>
      <c r="S15" s="28"/>
      <c r="T15" s="28"/>
      <c r="U15" s="28"/>
      <c r="V15" s="28"/>
      <c r="W15" s="28"/>
      <c r="X15" s="28"/>
      <c r="Y15" s="265" t="s">
        <v>27</v>
      </c>
      <c r="Z15" s="266"/>
      <c r="AA15" s="267"/>
      <c r="AB15" s="265" t="s">
        <v>28</v>
      </c>
      <c r="AC15" s="266"/>
      <c r="AD15" s="266"/>
      <c r="AE15" s="266"/>
      <c r="AF15" s="267"/>
      <c r="AG15" s="268"/>
      <c r="AH15" s="268"/>
      <c r="AI15" s="268"/>
      <c r="AJ15" s="268"/>
      <c r="AK15" s="268"/>
      <c r="AL15" s="268"/>
      <c r="AM15" s="268"/>
      <c r="AN15" s="269"/>
      <c r="AO15" s="2"/>
      <c r="AP15" s="257"/>
      <c r="AQ15" s="258"/>
      <c r="AR15" s="259"/>
      <c r="AT15" s="263"/>
      <c r="AU15" s="258"/>
      <c r="AV15" s="258"/>
      <c r="AW15" s="258"/>
      <c r="AX15" s="264"/>
      <c r="AY15" s="32"/>
      <c r="AZ15" s="257"/>
      <c r="BA15" s="259"/>
    </row>
    <row r="16" spans="1:53" s="5" customFormat="1" ht="166.5" customHeight="1">
      <c r="A16" s="10" t="s">
        <v>29</v>
      </c>
      <c r="B16" s="11" t="s">
        <v>30</v>
      </c>
      <c r="C16" s="12" t="s">
        <v>31</v>
      </c>
      <c r="D16" s="12" t="s">
        <v>32</v>
      </c>
      <c r="E16" s="13" t="s">
        <v>33</v>
      </c>
      <c r="F16" s="20" t="s">
        <v>34</v>
      </c>
      <c r="G16" s="34" t="s">
        <v>35</v>
      </c>
      <c r="H16" s="13" t="s">
        <v>36</v>
      </c>
      <c r="I16" s="12" t="s">
        <v>37</v>
      </c>
      <c r="J16" s="12" t="s">
        <v>38</v>
      </c>
      <c r="K16" s="13" t="s">
        <v>39</v>
      </c>
      <c r="L16" s="13" t="s">
        <v>40</v>
      </c>
      <c r="M16" s="12" t="s">
        <v>37</v>
      </c>
      <c r="N16" s="12" t="s">
        <v>41</v>
      </c>
      <c r="O16" s="14" t="s">
        <v>42</v>
      </c>
      <c r="P16" s="2"/>
      <c r="Q16" s="15" t="s">
        <v>43</v>
      </c>
      <c r="R16" s="114" t="s">
        <v>44</v>
      </c>
      <c r="S16" s="114" t="s">
        <v>45</v>
      </c>
      <c r="T16" s="114" t="s">
        <v>46</v>
      </c>
      <c r="U16" s="114" t="s">
        <v>47</v>
      </c>
      <c r="V16" s="114" t="s">
        <v>48</v>
      </c>
      <c r="W16" s="114" t="s">
        <v>49</v>
      </c>
      <c r="X16" s="29" t="s">
        <v>50</v>
      </c>
      <c r="Y16" s="129" t="s">
        <v>51</v>
      </c>
      <c r="Z16" s="129" t="s">
        <v>52</v>
      </c>
      <c r="AA16" s="17" t="s">
        <v>53</v>
      </c>
      <c r="AB16" s="232" t="s">
        <v>54</v>
      </c>
      <c r="AC16" s="233"/>
      <c r="AD16" s="17" t="s">
        <v>55</v>
      </c>
      <c r="AE16" s="234" t="s">
        <v>56</v>
      </c>
      <c r="AF16" s="235"/>
      <c r="AG16" s="18" t="s">
        <v>57</v>
      </c>
      <c r="AH16" s="18" t="s">
        <v>58</v>
      </c>
      <c r="AI16" s="18" t="s">
        <v>37</v>
      </c>
      <c r="AJ16" s="18" t="s">
        <v>59</v>
      </c>
      <c r="AK16" s="18" t="s">
        <v>37</v>
      </c>
      <c r="AL16" s="18" t="s">
        <v>41</v>
      </c>
      <c r="AM16" s="18" t="s">
        <v>60</v>
      </c>
      <c r="AN16" s="14" t="s">
        <v>61</v>
      </c>
      <c r="AO16" s="2"/>
      <c r="AP16" s="19" t="s">
        <v>62</v>
      </c>
      <c r="AQ16" s="16" t="s">
        <v>63</v>
      </c>
      <c r="AR16" s="31" t="s">
        <v>64</v>
      </c>
      <c r="AT16" s="124" t="s">
        <v>65</v>
      </c>
      <c r="AU16" s="126" t="s">
        <v>66</v>
      </c>
      <c r="AV16" s="126" t="s">
        <v>67</v>
      </c>
      <c r="AW16" s="126" t="s">
        <v>68</v>
      </c>
      <c r="AX16" s="125" t="s">
        <v>69</v>
      </c>
      <c r="AY16" s="33"/>
      <c r="AZ16" s="127" t="s">
        <v>70</v>
      </c>
      <c r="BA16" s="128" t="s">
        <v>71</v>
      </c>
    </row>
    <row r="17" spans="1:53" ht="353.25" customHeight="1">
      <c r="A17" s="236">
        <v>1</v>
      </c>
      <c r="B17" s="237" t="s">
        <v>72</v>
      </c>
      <c r="C17" s="238" t="s">
        <v>73</v>
      </c>
      <c r="D17" s="239" t="s">
        <v>74</v>
      </c>
      <c r="E17" s="238" t="s">
        <v>75</v>
      </c>
      <c r="F17" s="238"/>
      <c r="G17" s="317">
        <v>245</v>
      </c>
      <c r="H17" s="229" t="str">
        <f>IF(G17&lt;=0,"",IF(G17&lt;=2,"Muy Baja",IF(G17&lt;=24,"Baja",IF(G17&lt;=500,"Media",IF(G17&lt;=5000,"Alta","Muy Alta")))))</f>
        <v>Media</v>
      </c>
      <c r="I17" s="224">
        <f>IF(H17="","",IF(H17="Muy Baja",0.2,IF(H17="Baja",0.4,IF(H17="Media",0.6,IF(H17="Alta",0.8,IF(H17="Muy Alta",1,))))))</f>
        <v>0.6</v>
      </c>
      <c r="J17" s="225" t="s">
        <v>76</v>
      </c>
      <c r="K17" s="227" t="str">
        <f>+J17</f>
        <v>El riesgo afecta la imagen de la entidad con algunos usuarios de relevancia frente al logro de los objetivos.</v>
      </c>
      <c r="L17" s="229" t="str">
        <f>+VLOOKUP(K17,Datos!$O$4:$P$15,2,FALSE)</f>
        <v>Moderado</v>
      </c>
      <c r="M17" s="224">
        <f>IF(L17="","",IF(L17="Leve",0.2,IF(L17="Menor",0.4,IF(L17="Moderado",0.6,IF(L17="Mayor",0.8,IF(L17="Catastrófico",1,))))))</f>
        <v>0.6</v>
      </c>
      <c r="N17" s="230" t="str">
        <f>+CONCATENATE(H17, " - ", L17)</f>
        <v>Media - Moderado</v>
      </c>
      <c r="O17" s="216" t="str">
        <f>+VLOOKUP(N17,Datos!J4:K28,2,)</f>
        <v>MODERADO</v>
      </c>
      <c r="P17" s="30"/>
      <c r="Q17" s="8">
        <v>1</v>
      </c>
      <c r="R17" s="159" t="s">
        <v>77</v>
      </c>
      <c r="S17" s="200" t="s">
        <v>78</v>
      </c>
      <c r="T17" s="159" t="s">
        <v>79</v>
      </c>
      <c r="U17" s="159" t="s">
        <v>80</v>
      </c>
      <c r="V17" s="159" t="s">
        <v>81</v>
      </c>
      <c r="W17" s="159" t="s">
        <v>82</v>
      </c>
      <c r="X17" s="35" t="str">
        <f>IF(OR(Y17="Preventivo",Y17="Detectivo"),"Probabilidad",IF(Y17="Correctivo","Impacto",""))</f>
        <v>Probabilidad</v>
      </c>
      <c r="Y17" s="6" t="s">
        <v>83</v>
      </c>
      <c r="Z17" s="6" t="s">
        <v>84</v>
      </c>
      <c r="AA17" s="36" t="str">
        <f t="shared" ref="AA17:AA23" si="0">IF(AND(Y17="Preventivo",Z17="Automático"),"50%",IF(AND(Y17="Preventivo",Z17="Manual"),"40%",IF(AND(Y17="Detectivo",Z17="Automático"),"40%",IF(AND(Y17="Detectivo",Z17="Manual"),"30%",IF(AND(Y17="Correctivo",Z17="Automático"),"35%",IF(AND(Y17="Correctivo",Z17="Manual"),"25%",""))))))</f>
        <v>30%</v>
      </c>
      <c r="AB17" s="45" t="s">
        <v>85</v>
      </c>
      <c r="AC17" s="45" t="s">
        <v>86</v>
      </c>
      <c r="AD17" s="6" t="s">
        <v>87</v>
      </c>
      <c r="AE17" s="9" t="s">
        <v>88</v>
      </c>
      <c r="AF17" s="9" t="str">
        <f t="shared" ref="AF17:AF23" si="1">+W17</f>
        <v xml:space="preserve">Base de datos de CDP del aplicativo BOGDATA 
Correo electrónico (Cuando aplique) </v>
      </c>
      <c r="AG17" s="37">
        <f>IFERROR(IF(X17="Probabilidad",(I17-(+I17*AA17)),IF(X17="Impacto",I17,"")),"")</f>
        <v>0.42</v>
      </c>
      <c r="AH17" s="38" t="str">
        <f t="shared" ref="AH17:AH23" si="2">IFERROR(IF(AG17="","",IF(AG17&lt;=0.2,"Muy Baja",IF(AG17&lt;=0.4,"Baja",IF(AG17&lt;=0.6,"Media",IF(AG17&lt;=0.8,"Alta","Muy Alta"))))),"")</f>
        <v>Media</v>
      </c>
      <c r="AI17" s="39">
        <f>I17-(AA17*I17)</f>
        <v>0.42</v>
      </c>
      <c r="AJ17" s="40" t="str">
        <f t="shared" ref="AJ17:AJ23" si="3">IFERROR(IF(AK17="","",IF(AK17&lt;=0.2,"Leve",IF(AK17&lt;=0.4,"Menor",IF(AK17&lt;=0.6,"Moderado",IF(AK17&lt;=0.8,"Mayor","Catastrófico"))))),"")</f>
        <v>Moderado</v>
      </c>
      <c r="AK17" s="37">
        <f>IFERROR(IF(X17="Impacto",(M17-(+M17*AA17)),IF(X17="Probabilidad",M17,"")),"")</f>
        <v>0.6</v>
      </c>
      <c r="AL17" s="41" t="str">
        <f>+CONCATENATE(AH17, " - ", AJ17)</f>
        <v>Media - Moderado</v>
      </c>
      <c r="AM17" s="44" t="str">
        <f>+VLOOKUP(AL17,Datos!$J$4:$K$28,2,)</f>
        <v>MODERADO</v>
      </c>
      <c r="AN17" s="218" t="s">
        <v>89</v>
      </c>
      <c r="AO17" s="30"/>
      <c r="AP17" s="306" t="s">
        <v>90</v>
      </c>
      <c r="AQ17" s="308"/>
      <c r="AR17" s="310"/>
      <c r="AT17" s="192">
        <v>46157</v>
      </c>
      <c r="AU17" s="193" t="s">
        <v>91</v>
      </c>
      <c r="AV17" s="193" t="s">
        <v>92</v>
      </c>
      <c r="AW17" s="193" t="s">
        <v>93</v>
      </c>
      <c r="AX17" s="204"/>
      <c r="AY17" s="33"/>
      <c r="AZ17" s="203" t="s">
        <v>94</v>
      </c>
      <c r="BA17" s="208" t="s">
        <v>95</v>
      </c>
    </row>
    <row r="18" spans="1:53" ht="353.25" customHeight="1">
      <c r="A18" s="313"/>
      <c r="B18" s="314"/>
      <c r="C18" s="239"/>
      <c r="D18" s="315"/>
      <c r="E18" s="239"/>
      <c r="F18" s="239"/>
      <c r="G18" s="318"/>
      <c r="H18" s="316"/>
      <c r="I18" s="230"/>
      <c r="J18" s="320"/>
      <c r="K18" s="321"/>
      <c r="L18" s="316"/>
      <c r="M18" s="230"/>
      <c r="N18" s="312"/>
      <c r="O18" s="304"/>
      <c r="P18" s="2"/>
      <c r="Q18" s="144">
        <v>2</v>
      </c>
      <c r="R18" s="154" t="s">
        <v>77</v>
      </c>
      <c r="S18" s="201" t="s">
        <v>96</v>
      </c>
      <c r="T18" s="154" t="s">
        <v>97</v>
      </c>
      <c r="U18" s="160" t="s">
        <v>98</v>
      </c>
      <c r="V18" s="160" t="s">
        <v>99</v>
      </c>
      <c r="W18" s="154" t="s">
        <v>100</v>
      </c>
      <c r="X18" s="145" t="str">
        <f t="shared" ref="X18:X23" si="4">IF(OR(Y18="Preventivo",Y18="Detectivo"),"Probabilidad",IF(Y18="Correctivo","Impacto",""))</f>
        <v>Probabilidad</v>
      </c>
      <c r="Y18" s="6" t="s">
        <v>83</v>
      </c>
      <c r="Z18" s="6" t="s">
        <v>84</v>
      </c>
      <c r="AA18" s="36" t="str">
        <f t="shared" si="0"/>
        <v>30%</v>
      </c>
      <c r="AB18" s="45" t="s">
        <v>85</v>
      </c>
      <c r="AC18" s="45" t="s">
        <v>101</v>
      </c>
      <c r="AD18" s="6" t="s">
        <v>87</v>
      </c>
      <c r="AE18" s="9" t="s">
        <v>88</v>
      </c>
      <c r="AF18" s="9" t="str">
        <f t="shared" si="1"/>
        <v xml:space="preserve">Base de datos de CRP del aplicativo Bogdata
Correo electrónico ( Cuando aplique) </v>
      </c>
      <c r="AG18" s="147">
        <f t="shared" ref="AG18:AG23" si="5">IFERROR(IF(AND(X17="Probabilidad",X18="Probabilidad"),(AI17-(+AI17*AA18)),IF(X18="Probabilidad",($I$17-(+$I$17*AA18)),IF(X18="Impacto",AI17,""))),"")</f>
        <v>0.29399999999999998</v>
      </c>
      <c r="AH18" s="38" t="str">
        <f t="shared" si="2"/>
        <v>Baja</v>
      </c>
      <c r="AI18" s="39">
        <f t="shared" ref="AI18:AI23" si="6">+AG18</f>
        <v>0.29399999999999998</v>
      </c>
      <c r="AJ18" s="40" t="str">
        <f t="shared" si="3"/>
        <v>Moderado</v>
      </c>
      <c r="AK18" s="146">
        <f t="shared" ref="AK18:AK23" si="7">IFERROR(IF(AND(X17="Impacto",X17="Impacto"),(AK17-(+AK17*AA18)),IF(X18="Impacto",($M$17-(+$M$17*AA18)),IF(X18="Probabilidad",AK17,""))),"")</f>
        <v>0.6</v>
      </c>
      <c r="AL18" s="41" t="str">
        <f t="shared" ref="AL18:AL23" si="8">+CONCATENATE(AH18, " - ", AJ18)</f>
        <v>Baja - Moderado</v>
      </c>
      <c r="AM18" s="44" t="str">
        <f>+VLOOKUP(AL18,Datos!$J$4:$K$28,2,)</f>
        <v>MODERADO</v>
      </c>
      <c r="AN18" s="305"/>
      <c r="AO18" s="2"/>
      <c r="AP18" s="307"/>
      <c r="AQ18" s="309"/>
      <c r="AR18" s="311"/>
      <c r="AT18" s="192">
        <v>46157</v>
      </c>
      <c r="AU18" s="193" t="s">
        <v>102</v>
      </c>
      <c r="AV18" s="193" t="s">
        <v>103</v>
      </c>
      <c r="AW18" s="193" t="s">
        <v>93</v>
      </c>
      <c r="AX18" s="205"/>
      <c r="AY18" s="33"/>
      <c r="AZ18" s="203" t="s">
        <v>104</v>
      </c>
      <c r="BA18" s="209" t="s">
        <v>105</v>
      </c>
    </row>
    <row r="19" spans="1:53" ht="353.25" customHeight="1">
      <c r="A19" s="313"/>
      <c r="B19" s="314"/>
      <c r="C19" s="239"/>
      <c r="D19" s="315"/>
      <c r="E19" s="239"/>
      <c r="F19" s="239"/>
      <c r="G19" s="318"/>
      <c r="H19" s="316"/>
      <c r="I19" s="230"/>
      <c r="J19" s="320"/>
      <c r="K19" s="321"/>
      <c r="L19" s="316"/>
      <c r="M19" s="230"/>
      <c r="N19" s="312"/>
      <c r="O19" s="304"/>
      <c r="P19" s="2"/>
      <c r="Q19" s="144">
        <v>3</v>
      </c>
      <c r="R19" s="154" t="s">
        <v>106</v>
      </c>
      <c r="S19" s="202" t="s">
        <v>107</v>
      </c>
      <c r="T19" s="154" t="s">
        <v>108</v>
      </c>
      <c r="U19" s="154" t="s">
        <v>109</v>
      </c>
      <c r="V19" s="154" t="s">
        <v>110</v>
      </c>
      <c r="W19" s="161" t="s">
        <v>111</v>
      </c>
      <c r="X19" s="35" t="str">
        <f t="shared" si="4"/>
        <v>Probabilidad</v>
      </c>
      <c r="Y19" s="6" t="s">
        <v>112</v>
      </c>
      <c r="Z19" s="6" t="s">
        <v>84</v>
      </c>
      <c r="AA19" s="36" t="str">
        <f t="shared" si="0"/>
        <v>40%</v>
      </c>
      <c r="AB19" s="45" t="s">
        <v>85</v>
      </c>
      <c r="AC19" s="45" t="s">
        <v>113</v>
      </c>
      <c r="AD19" s="6" t="s">
        <v>87</v>
      </c>
      <c r="AE19" s="9" t="s">
        <v>88</v>
      </c>
      <c r="AF19" s="9" t="str">
        <f t="shared" si="1"/>
        <v>Memorando</v>
      </c>
      <c r="AG19" s="146">
        <f t="shared" si="5"/>
        <v>0.1764</v>
      </c>
      <c r="AH19" s="38" t="str">
        <f t="shared" si="2"/>
        <v>Muy Baja</v>
      </c>
      <c r="AI19" s="39">
        <f t="shared" si="6"/>
        <v>0.1764</v>
      </c>
      <c r="AJ19" s="40" t="str">
        <f t="shared" si="3"/>
        <v>Moderado</v>
      </c>
      <c r="AK19" s="146">
        <f t="shared" si="7"/>
        <v>0.6</v>
      </c>
      <c r="AL19" s="41" t="str">
        <f t="shared" si="8"/>
        <v>Muy Baja - Moderado</v>
      </c>
      <c r="AM19" s="44" t="str">
        <f>+VLOOKUP(AL19,Datos!$J$4:$K$28,2,)</f>
        <v>MODERADO</v>
      </c>
      <c r="AN19" s="305"/>
      <c r="AO19" s="2"/>
      <c r="AP19" s="307"/>
      <c r="AQ19" s="309"/>
      <c r="AR19" s="311"/>
      <c r="AT19" s="192">
        <v>46157</v>
      </c>
      <c r="AU19" s="46" t="s">
        <v>114</v>
      </c>
      <c r="AV19" s="46" t="s">
        <v>115</v>
      </c>
      <c r="AW19" s="193" t="s">
        <v>93</v>
      </c>
      <c r="AX19" s="205"/>
      <c r="AY19" s="33"/>
      <c r="AZ19" s="203" t="s">
        <v>116</v>
      </c>
      <c r="BA19" s="209" t="s">
        <v>117</v>
      </c>
    </row>
    <row r="20" spans="1:53" ht="353.25" customHeight="1">
      <c r="A20" s="313"/>
      <c r="B20" s="314"/>
      <c r="C20" s="239"/>
      <c r="D20" s="315"/>
      <c r="E20" s="239"/>
      <c r="F20" s="239"/>
      <c r="G20" s="318"/>
      <c r="H20" s="316"/>
      <c r="I20" s="230"/>
      <c r="J20" s="320"/>
      <c r="K20" s="321"/>
      <c r="L20" s="316"/>
      <c r="M20" s="230"/>
      <c r="N20" s="312"/>
      <c r="O20" s="304"/>
      <c r="P20" s="2"/>
      <c r="Q20" s="144">
        <v>4</v>
      </c>
      <c r="R20" s="154" t="s">
        <v>118</v>
      </c>
      <c r="S20" s="201" t="s">
        <v>119</v>
      </c>
      <c r="T20" s="154" t="s">
        <v>120</v>
      </c>
      <c r="U20" s="154" t="s">
        <v>121</v>
      </c>
      <c r="V20" s="154" t="s">
        <v>122</v>
      </c>
      <c r="W20" s="154" t="s">
        <v>123</v>
      </c>
      <c r="X20" s="35" t="str">
        <f t="shared" si="4"/>
        <v>Probabilidad</v>
      </c>
      <c r="Y20" s="6" t="s">
        <v>112</v>
      </c>
      <c r="Z20" s="6" t="s">
        <v>84</v>
      </c>
      <c r="AA20" s="36" t="str">
        <f t="shared" si="0"/>
        <v>40%</v>
      </c>
      <c r="AB20" s="9" t="s">
        <v>85</v>
      </c>
      <c r="AC20" s="158" t="s">
        <v>124</v>
      </c>
      <c r="AD20" s="6" t="s">
        <v>87</v>
      </c>
      <c r="AE20" s="9" t="s">
        <v>88</v>
      </c>
      <c r="AF20" s="9" t="str">
        <f>+W20</f>
        <v>Lotes firmados en Bogdata
Formato A-GDO-FT-001 "Entrega y Recibo de Documentos en Área Productora ( Cuando aplique)</v>
      </c>
      <c r="AG20" s="146">
        <f t="shared" si="5"/>
        <v>0.10584</v>
      </c>
      <c r="AH20" s="38" t="str">
        <f t="shared" si="2"/>
        <v>Muy Baja</v>
      </c>
      <c r="AI20" s="39">
        <f t="shared" si="6"/>
        <v>0.10584</v>
      </c>
      <c r="AJ20" s="40" t="str">
        <f t="shared" si="3"/>
        <v>Moderado</v>
      </c>
      <c r="AK20" s="146">
        <f t="shared" si="7"/>
        <v>0.6</v>
      </c>
      <c r="AL20" s="41" t="str">
        <f t="shared" si="8"/>
        <v>Muy Baja - Moderado</v>
      </c>
      <c r="AM20" s="44" t="str">
        <f>+VLOOKUP(AL20,Datos!$J$4:$K$28,2,)</f>
        <v>MODERADO</v>
      </c>
      <c r="AN20" s="305"/>
      <c r="AO20" s="2"/>
      <c r="AP20" s="307"/>
      <c r="AQ20" s="309"/>
      <c r="AR20" s="311"/>
      <c r="AT20" s="192">
        <v>46157</v>
      </c>
      <c r="AU20" s="46" t="s">
        <v>125</v>
      </c>
      <c r="AV20" s="199" t="s">
        <v>126</v>
      </c>
      <c r="AW20" s="193" t="s">
        <v>93</v>
      </c>
      <c r="AX20" s="205"/>
      <c r="AY20" s="33"/>
      <c r="AZ20" s="203" t="s">
        <v>127</v>
      </c>
      <c r="BA20" s="209" t="s">
        <v>128</v>
      </c>
    </row>
    <row r="21" spans="1:53" ht="353.25" customHeight="1">
      <c r="A21" s="313"/>
      <c r="B21" s="314"/>
      <c r="C21" s="239"/>
      <c r="D21" s="315"/>
      <c r="E21" s="239"/>
      <c r="F21" s="239"/>
      <c r="G21" s="318"/>
      <c r="H21" s="316"/>
      <c r="I21" s="230"/>
      <c r="J21" s="320"/>
      <c r="K21" s="321"/>
      <c r="L21" s="316"/>
      <c r="M21" s="230"/>
      <c r="N21" s="312"/>
      <c r="O21" s="304"/>
      <c r="P21" s="2"/>
      <c r="Q21" s="144">
        <v>5</v>
      </c>
      <c r="R21" s="154" t="s">
        <v>129</v>
      </c>
      <c r="S21" s="201" t="s">
        <v>130</v>
      </c>
      <c r="T21" s="154" t="s">
        <v>131</v>
      </c>
      <c r="U21" s="154" t="s">
        <v>132</v>
      </c>
      <c r="V21" s="154" t="s">
        <v>133</v>
      </c>
      <c r="W21" s="154" t="s">
        <v>134</v>
      </c>
      <c r="X21" s="35" t="str">
        <f t="shared" si="4"/>
        <v>Probabilidad</v>
      </c>
      <c r="Y21" s="6" t="s">
        <v>83</v>
      </c>
      <c r="Z21" s="6" t="s">
        <v>84</v>
      </c>
      <c r="AA21" s="36" t="str">
        <f t="shared" si="0"/>
        <v>30%</v>
      </c>
      <c r="AB21" s="9" t="s">
        <v>85</v>
      </c>
      <c r="AC21" s="158" t="s">
        <v>124</v>
      </c>
      <c r="AD21" s="6" t="s">
        <v>87</v>
      </c>
      <c r="AE21" s="9" t="s">
        <v>88</v>
      </c>
      <c r="AF21" s="9" t="str">
        <f t="shared" si="1"/>
        <v>Matriz control de giros
Captura de pantalla con devolución del lote ( Cuando aplique).</v>
      </c>
      <c r="AG21" s="146">
        <f t="shared" si="5"/>
        <v>7.4088000000000001E-2</v>
      </c>
      <c r="AH21" s="38" t="str">
        <f t="shared" si="2"/>
        <v>Muy Baja</v>
      </c>
      <c r="AI21" s="39">
        <f t="shared" si="6"/>
        <v>7.4088000000000001E-2</v>
      </c>
      <c r="AJ21" s="40" t="str">
        <f t="shared" si="3"/>
        <v>Moderado</v>
      </c>
      <c r="AK21" s="146">
        <f t="shared" si="7"/>
        <v>0.6</v>
      </c>
      <c r="AL21" s="41" t="str">
        <f t="shared" si="8"/>
        <v>Muy Baja - Moderado</v>
      </c>
      <c r="AM21" s="44" t="str">
        <f>+VLOOKUP(AL21,Datos!$J$4:$K$28,2,)</f>
        <v>MODERADO</v>
      </c>
      <c r="AN21" s="305"/>
      <c r="AO21" s="2"/>
      <c r="AP21" s="307"/>
      <c r="AQ21" s="309"/>
      <c r="AR21" s="311"/>
      <c r="AT21" s="192">
        <v>46157</v>
      </c>
      <c r="AU21" s="46" t="s">
        <v>135</v>
      </c>
      <c r="AV21" s="199" t="s">
        <v>136</v>
      </c>
      <c r="AW21" s="193" t="s">
        <v>93</v>
      </c>
      <c r="AX21" s="205"/>
      <c r="AY21" s="33"/>
      <c r="AZ21" s="203" t="s">
        <v>137</v>
      </c>
      <c r="BA21" s="209" t="s">
        <v>138</v>
      </c>
    </row>
    <row r="22" spans="1:53" ht="353.25" customHeight="1">
      <c r="A22" s="313"/>
      <c r="B22" s="314"/>
      <c r="C22" s="239"/>
      <c r="D22" s="315"/>
      <c r="E22" s="239"/>
      <c r="F22" s="239"/>
      <c r="G22" s="318"/>
      <c r="H22" s="316"/>
      <c r="I22" s="230"/>
      <c r="J22" s="320"/>
      <c r="K22" s="321"/>
      <c r="L22" s="316"/>
      <c r="M22" s="230"/>
      <c r="N22" s="312"/>
      <c r="O22" s="304"/>
      <c r="P22" s="2"/>
      <c r="Q22" s="144">
        <v>6</v>
      </c>
      <c r="R22" s="154" t="s">
        <v>139</v>
      </c>
      <c r="S22" s="154" t="s">
        <v>140</v>
      </c>
      <c r="T22" s="154" t="s">
        <v>141</v>
      </c>
      <c r="U22" s="154" t="s">
        <v>142</v>
      </c>
      <c r="V22" s="154" t="s">
        <v>143</v>
      </c>
      <c r="W22" s="154" t="s">
        <v>144</v>
      </c>
      <c r="X22" s="35" t="str">
        <f t="shared" si="4"/>
        <v>Impacto</v>
      </c>
      <c r="Y22" s="6" t="s">
        <v>145</v>
      </c>
      <c r="Z22" s="6" t="s">
        <v>84</v>
      </c>
      <c r="AA22" s="36" t="str">
        <f t="shared" si="0"/>
        <v>25%</v>
      </c>
      <c r="AB22" s="9" t="s">
        <v>146</v>
      </c>
      <c r="AC22" s="45" t="s">
        <v>147</v>
      </c>
      <c r="AD22" s="6" t="s">
        <v>87</v>
      </c>
      <c r="AE22" s="9" t="s">
        <v>88</v>
      </c>
      <c r="AF22" s="9" t="str">
        <f t="shared" si="1"/>
        <v>Actas de reunión / Listados de Asistencia
Correo electrónico ( Cuando aplique).</v>
      </c>
      <c r="AG22" s="146">
        <f t="shared" si="5"/>
        <v>7.4088000000000001E-2</v>
      </c>
      <c r="AH22" s="38" t="str">
        <f t="shared" si="2"/>
        <v>Muy Baja</v>
      </c>
      <c r="AI22" s="39">
        <f t="shared" si="6"/>
        <v>7.4088000000000001E-2</v>
      </c>
      <c r="AJ22" s="40" t="str">
        <f t="shared" si="3"/>
        <v>Moderado</v>
      </c>
      <c r="AK22" s="146">
        <f t="shared" si="7"/>
        <v>0.44999999999999996</v>
      </c>
      <c r="AL22" s="41" t="str">
        <f t="shared" si="8"/>
        <v>Muy Baja - Moderado</v>
      </c>
      <c r="AM22" s="44" t="str">
        <f>+VLOOKUP(AL22,Datos!$J$4:$K$28,2,)</f>
        <v>MODERADO</v>
      </c>
      <c r="AN22" s="305"/>
      <c r="AO22" s="2"/>
      <c r="AP22" s="307"/>
      <c r="AQ22" s="309"/>
      <c r="AR22" s="311"/>
      <c r="AT22" s="192">
        <v>46157</v>
      </c>
      <c r="AU22" s="154" t="s">
        <v>148</v>
      </c>
      <c r="AV22" s="199" t="s">
        <v>149</v>
      </c>
      <c r="AW22" s="193" t="s">
        <v>93</v>
      </c>
      <c r="AX22" s="205"/>
      <c r="AY22" s="33"/>
      <c r="AZ22" s="203" t="s">
        <v>150</v>
      </c>
      <c r="BA22" s="209" t="s">
        <v>151</v>
      </c>
    </row>
    <row r="23" spans="1:53" ht="353.25" customHeight="1">
      <c r="A23" s="236"/>
      <c r="B23" s="237"/>
      <c r="C23" s="238"/>
      <c r="D23" s="240"/>
      <c r="E23" s="238"/>
      <c r="F23" s="238"/>
      <c r="G23" s="319"/>
      <c r="H23" s="229"/>
      <c r="I23" s="224"/>
      <c r="J23" s="226"/>
      <c r="K23" s="228"/>
      <c r="L23" s="229"/>
      <c r="M23" s="224"/>
      <c r="N23" s="231"/>
      <c r="O23" s="217"/>
      <c r="P23" s="155"/>
      <c r="Q23" s="8">
        <v>7</v>
      </c>
      <c r="R23" s="154" t="s">
        <v>152</v>
      </c>
      <c r="S23" s="154" t="s">
        <v>153</v>
      </c>
      <c r="T23" s="154" t="s">
        <v>154</v>
      </c>
      <c r="U23" s="154" t="s">
        <v>155</v>
      </c>
      <c r="V23" s="154" t="s">
        <v>156</v>
      </c>
      <c r="W23" s="154" t="s">
        <v>144</v>
      </c>
      <c r="X23" s="35" t="str">
        <f t="shared" si="4"/>
        <v>Impacto</v>
      </c>
      <c r="Y23" s="6" t="s">
        <v>145</v>
      </c>
      <c r="Z23" s="6" t="s">
        <v>84</v>
      </c>
      <c r="AA23" s="36" t="str">
        <f t="shared" si="0"/>
        <v>25%</v>
      </c>
      <c r="AB23" s="9" t="s">
        <v>85</v>
      </c>
      <c r="AC23" s="45" t="s">
        <v>157</v>
      </c>
      <c r="AD23" s="6" t="s">
        <v>87</v>
      </c>
      <c r="AE23" s="9" t="s">
        <v>88</v>
      </c>
      <c r="AF23" s="9" t="str">
        <f t="shared" si="1"/>
        <v>Actas de reunión / Listados de Asistencia
Correo electrónico ( Cuando aplique).</v>
      </c>
      <c r="AG23" s="42">
        <f t="shared" si="5"/>
        <v>7.4088000000000001E-2</v>
      </c>
      <c r="AH23" s="38" t="str">
        <f t="shared" si="2"/>
        <v>Muy Baja</v>
      </c>
      <c r="AI23" s="39">
        <f t="shared" si="6"/>
        <v>7.4088000000000001E-2</v>
      </c>
      <c r="AJ23" s="40" t="str">
        <f t="shared" si="3"/>
        <v>Menor</v>
      </c>
      <c r="AK23" s="42">
        <f t="shared" si="7"/>
        <v>0.33749999999999997</v>
      </c>
      <c r="AL23" s="41" t="str">
        <f t="shared" si="8"/>
        <v>Muy Baja - Menor</v>
      </c>
      <c r="AM23" s="44" t="str">
        <f>+VLOOKUP(AL23,Datos!$J$4:$K$28,2,)</f>
        <v>BAJO</v>
      </c>
      <c r="AN23" s="218"/>
      <c r="AO23" s="155"/>
      <c r="AP23" s="306"/>
      <c r="AQ23" s="308"/>
      <c r="AR23" s="310"/>
      <c r="AS23" s="156"/>
      <c r="AT23" s="192">
        <v>46157</v>
      </c>
      <c r="AU23" s="154" t="s">
        <v>158</v>
      </c>
      <c r="AV23" s="199"/>
      <c r="AW23" s="210"/>
      <c r="AX23" s="206"/>
      <c r="AY23" s="157"/>
      <c r="AZ23" s="203" t="s">
        <v>159</v>
      </c>
      <c r="BA23" s="209" t="s">
        <v>160</v>
      </c>
    </row>
    <row r="24" spans="1:53" ht="93.75" customHeight="1">
      <c r="B24" s="130"/>
      <c r="C24" s="131"/>
      <c r="D24" s="131"/>
      <c r="E24" s="131"/>
      <c r="F24" s="131"/>
      <c r="G24" s="130"/>
      <c r="H24" s="162"/>
      <c r="I24" s="163"/>
      <c r="J24" s="164"/>
      <c r="K24" s="165"/>
      <c r="L24" s="162"/>
      <c r="M24" s="163"/>
      <c r="N24" s="163"/>
      <c r="O24" s="166"/>
      <c r="P24" s="2"/>
      <c r="Q24" s="132"/>
      <c r="R24" s="26"/>
      <c r="S24" s="26"/>
      <c r="T24" s="26"/>
      <c r="U24" s="26"/>
      <c r="V24" s="26"/>
      <c r="W24" s="26"/>
      <c r="X24" s="132"/>
      <c r="Y24" s="133"/>
      <c r="Z24" s="133"/>
      <c r="AA24" s="148"/>
      <c r="AB24" s="134"/>
      <c r="AC24" s="135"/>
      <c r="AD24" s="133"/>
      <c r="AE24" s="134"/>
      <c r="AF24" s="134"/>
      <c r="AG24" s="149"/>
      <c r="AH24" s="133"/>
      <c r="AI24" s="150"/>
      <c r="AJ24" s="151"/>
      <c r="AK24" s="149"/>
      <c r="AL24" s="152"/>
      <c r="AM24" s="153"/>
      <c r="AN24" s="136"/>
      <c r="AO24" s="2"/>
      <c r="AP24" s="137"/>
      <c r="AQ24" s="137"/>
      <c r="AR24" s="137"/>
      <c r="AT24" s="138"/>
      <c r="AU24" s="139"/>
      <c r="AV24" s="140"/>
      <c r="AW24" s="141"/>
      <c r="AX24" s="142"/>
      <c r="AY24" s="32"/>
      <c r="AZ24" s="140"/>
      <c r="BA24" s="143"/>
    </row>
    <row r="25" spans="1:53" ht="20.45">
      <c r="A25" s="215" t="s">
        <v>161</v>
      </c>
      <c r="B25" s="215"/>
      <c r="C25" s="215"/>
      <c r="D25" s="215"/>
      <c r="E25" s="215"/>
      <c r="F25" s="215"/>
      <c r="G25" s="215"/>
      <c r="H25" s="215"/>
      <c r="P25" s="2"/>
      <c r="BA25" s="123" t="s">
        <v>162</v>
      </c>
    </row>
    <row r="26" spans="1:53">
      <c r="P26" s="2"/>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row r="31" spans="1:53" s="1" customFormat="1">
      <c r="A31"/>
      <c r="B31"/>
      <c r="C31"/>
      <c r="D31"/>
      <c r="E31"/>
      <c r="F31"/>
      <c r="G31"/>
      <c r="H31"/>
      <c r="I31"/>
      <c r="J31"/>
      <c r="K31"/>
      <c r="P31" s="2"/>
      <c r="AN31" s="4"/>
      <c r="AO31" s="4"/>
      <c r="AP31" s="4"/>
      <c r="AS31"/>
      <c r="AT31"/>
      <c r="AU31"/>
      <c r="AV31"/>
      <c r="AW31"/>
      <c r="AX31"/>
      <c r="AY31"/>
      <c r="AZ31"/>
      <c r="BA31"/>
    </row>
    <row r="32" spans="1:53" s="1" customFormat="1">
      <c r="A32"/>
      <c r="B32"/>
      <c r="C32"/>
      <c r="D32"/>
      <c r="E32"/>
      <c r="F32"/>
      <c r="G32"/>
      <c r="H32"/>
      <c r="I32"/>
      <c r="J32"/>
      <c r="K32"/>
      <c r="P32" s="2"/>
      <c r="AN32" s="4"/>
      <c r="AO32" s="4"/>
      <c r="AP32" s="4"/>
      <c r="AS32"/>
      <c r="AT32"/>
      <c r="AU32"/>
      <c r="AV32"/>
      <c r="AW32"/>
      <c r="AX32"/>
      <c r="AY32"/>
      <c r="AZ32"/>
      <c r="BA32"/>
    </row>
    <row r="33" spans="1:53" s="1" customFormat="1">
      <c r="A33"/>
      <c r="B33"/>
      <c r="C33"/>
      <c r="D33"/>
      <c r="E33"/>
      <c r="F33"/>
      <c r="G33"/>
      <c r="H33"/>
      <c r="I33"/>
      <c r="J33"/>
      <c r="K33"/>
      <c r="P33" s="2"/>
      <c r="AN33" s="4"/>
      <c r="AO33" s="4"/>
      <c r="AP33" s="4"/>
      <c r="AS33"/>
      <c r="AT33"/>
      <c r="AU33"/>
      <c r="AV33"/>
      <c r="AW33"/>
      <c r="AX33"/>
      <c r="AY33"/>
      <c r="AZ33"/>
      <c r="BA33"/>
    </row>
  </sheetData>
  <mergeCells count="47">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R17:AR23"/>
    <mergeCell ref="N17:N23"/>
    <mergeCell ref="AB16:AC16"/>
    <mergeCell ref="AE16:AF16"/>
    <mergeCell ref="A17:A23"/>
    <mergeCell ref="B17:B23"/>
    <mergeCell ref="C17:C23"/>
    <mergeCell ref="D17:D23"/>
    <mergeCell ref="E17:E23"/>
    <mergeCell ref="F17:F23"/>
    <mergeCell ref="H17:H23"/>
    <mergeCell ref="G17:G23"/>
    <mergeCell ref="I17:I23"/>
    <mergeCell ref="J17:J23"/>
    <mergeCell ref="K17:K23"/>
    <mergeCell ref="L17:L23"/>
    <mergeCell ref="A25:H25"/>
    <mergeCell ref="O17:O23"/>
    <mergeCell ref="AN17:AN23"/>
    <mergeCell ref="AP17:AP23"/>
    <mergeCell ref="AQ17:AQ23"/>
    <mergeCell ref="M17:M23"/>
  </mergeCells>
  <phoneticPr fontId="25" type="noConversion"/>
  <conditionalFormatting sqref="H17:H24">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24">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24 AM17:AM24">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24">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24">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B17:B24</xm:sqref>
        </x14:dataValidation>
        <x14:dataValidation type="list" allowBlank="1" showInputMessage="1" showErrorMessage="1" xr:uid="{0D3090C0-11C1-4D56-A7C3-D0199ADEB2A4}">
          <x14:formula1>
            <xm:f>Datos!$O$3:$O$15</xm:f>
          </x14:formula1>
          <xm:sqref>J17:J24</xm:sqref>
        </x14:dataValidation>
        <x14:dataValidation type="list" allowBlank="1" showInputMessage="1" showErrorMessage="1" xr:uid="{70DE5232-B1AF-4546-B179-8EDA00A05980}">
          <x14:formula1>
            <xm:f>Datos!$P$19:$P$22</xm:f>
          </x14:formula1>
          <xm:sqref>Y17:Y24</xm:sqref>
        </x14:dataValidation>
        <x14:dataValidation type="list" allowBlank="1" showInputMessage="1" showErrorMessage="1" xr:uid="{E302A09C-28E6-4F60-B1C3-0AA8428853B1}">
          <x14:formula1>
            <xm:f>Datos!$P$25:$P$26</xm:f>
          </x14:formula1>
          <xm:sqref>Z17:Z24</xm:sqref>
        </x14:dataValidation>
        <x14:dataValidation type="list" allowBlank="1" showInputMessage="1" showErrorMessage="1" xr:uid="{2D23050B-2D05-483C-8830-A45D8D8BD9E8}">
          <x14:formula1>
            <xm:f>Instructivo!$E$3:$E$9</xm:f>
          </x14:formula1>
          <xm:sqref>F17:F24</xm:sqref>
        </x14:dataValidation>
        <x14:dataValidation type="list" allowBlank="1" showInputMessage="1" showErrorMessage="1" xr:uid="{7F39D563-BB96-46A9-AFC7-570FCD41D076}">
          <x14:formula1>
            <xm:f>Datos!$P$30:$P$31</xm:f>
          </x14:formula1>
          <xm:sqref>AB17:AB24</xm:sqref>
        </x14:dataValidation>
        <x14:dataValidation type="list" allowBlank="1" showInputMessage="1" showErrorMessage="1" xr:uid="{D4B0A7DD-3C68-4AA4-B7B1-427A61171A75}">
          <x14:formula1>
            <xm:f>Datos!$P$34:$P$35</xm:f>
          </x14:formula1>
          <xm:sqref>AD17:AD24</xm:sqref>
        </x14:dataValidation>
        <x14:dataValidation type="list" allowBlank="1" showInputMessage="1" showErrorMessage="1" xr:uid="{27887835-724A-4F9A-BE2B-E6EEA4C4A2B9}">
          <x14:formula1>
            <xm:f>Datos!$P$38:$P$39</xm:f>
          </x14:formula1>
          <xm:sqref>AE17:AE24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32C1-1A21-466E-A34F-3C81784E87DD}">
  <sheetPr>
    <tabColor rgb="FFFFC000"/>
    <pageSetUpPr fitToPage="1"/>
  </sheetPr>
  <dimension ref="A1:BA28"/>
  <sheetViews>
    <sheetView showGridLines="0" view="pageBreakPreview" topLeftCell="AW18" zoomScale="60" zoomScaleNormal="60" workbookViewId="0">
      <selection activeCell="AZ18" sqref="AZ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74"/>
      <c r="B1" s="275"/>
      <c r="C1" s="280" t="s">
        <v>7</v>
      </c>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2"/>
      <c r="AX1" s="274" t="s">
        <v>8</v>
      </c>
      <c r="AY1" s="275"/>
      <c r="AZ1" s="292" t="s">
        <v>9</v>
      </c>
      <c r="BA1" s="293"/>
    </row>
    <row r="2" spans="1:53" ht="15.75" customHeight="1" thickBot="1">
      <c r="A2" s="276"/>
      <c r="B2" s="277"/>
      <c r="C2" s="28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5"/>
      <c r="AX2" s="278"/>
      <c r="AY2" s="279"/>
      <c r="AZ2" s="294"/>
      <c r="BA2" s="295"/>
    </row>
    <row r="3" spans="1:53" ht="15.75" customHeight="1">
      <c r="A3" s="276"/>
      <c r="B3" s="277"/>
      <c r="C3" s="283"/>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5"/>
      <c r="AX3" s="274" t="s">
        <v>10</v>
      </c>
      <c r="AY3" s="275"/>
      <c r="AZ3" s="296" t="s">
        <v>11</v>
      </c>
      <c r="BA3" s="297"/>
    </row>
    <row r="4" spans="1:53" ht="16.5" customHeight="1" thickBot="1">
      <c r="A4" s="276"/>
      <c r="B4" s="277"/>
      <c r="C4" s="286"/>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8"/>
      <c r="AX4" s="278"/>
      <c r="AY4" s="279"/>
      <c r="AZ4" s="298"/>
      <c r="BA4" s="299"/>
    </row>
    <row r="5" spans="1:53" ht="20.45" customHeight="1">
      <c r="A5" s="276"/>
      <c r="B5" s="277"/>
      <c r="C5" s="283" t="s">
        <v>12</v>
      </c>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5"/>
      <c r="AX5" s="274" t="s">
        <v>13</v>
      </c>
      <c r="AY5" s="275"/>
      <c r="AZ5" s="274" t="s">
        <v>163</v>
      </c>
      <c r="BA5" s="275"/>
    </row>
    <row r="6" spans="1:53" ht="15" customHeight="1" thickBot="1">
      <c r="A6" s="276"/>
      <c r="B6" s="277"/>
      <c r="C6" s="283"/>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5"/>
      <c r="AX6" s="278"/>
      <c r="AY6" s="279"/>
      <c r="AZ6" s="278"/>
      <c r="BA6" s="279"/>
    </row>
    <row r="7" spans="1:53" ht="15.75" customHeight="1">
      <c r="A7" s="276"/>
      <c r="B7" s="277"/>
      <c r="C7" s="283"/>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5"/>
      <c r="AX7" s="274" t="s">
        <v>15</v>
      </c>
      <c r="AY7" s="275"/>
      <c r="AZ7" s="300">
        <v>45828</v>
      </c>
      <c r="BA7" s="293"/>
    </row>
    <row r="8" spans="1:53" ht="16.5" customHeight="1" thickBot="1">
      <c r="A8" s="278"/>
      <c r="B8" s="279"/>
      <c r="C8" s="286"/>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8"/>
      <c r="AX8" s="278"/>
      <c r="AY8" s="279"/>
      <c r="AZ8" s="294"/>
      <c r="BA8" s="295"/>
    </row>
    <row r="10" spans="1:53" ht="54" customHeight="1">
      <c r="A10" s="270" t="s">
        <v>16</v>
      </c>
      <c r="B10" s="270"/>
      <c r="C10" s="270"/>
      <c r="D10" s="289" t="s">
        <v>17</v>
      </c>
      <c r="E10" s="290"/>
      <c r="F10" s="290"/>
      <c r="G10" s="290"/>
      <c r="H10" s="290"/>
      <c r="I10" s="290"/>
      <c r="J10" s="290"/>
      <c r="K10" s="290"/>
      <c r="L10" s="290"/>
      <c r="M10" s="291"/>
      <c r="N10" s="25"/>
      <c r="AN10" s="1"/>
      <c r="AO10" s="1"/>
      <c r="AP10" s="1"/>
    </row>
    <row r="11" spans="1:53" s="3" customFormat="1" ht="75" customHeight="1">
      <c r="A11" s="270" t="s">
        <v>18</v>
      </c>
      <c r="B11" s="270"/>
      <c r="C11" s="270"/>
      <c r="D11" s="271" t="s">
        <v>19</v>
      </c>
      <c r="E11" s="272"/>
      <c r="F11" s="272"/>
      <c r="G11" s="272"/>
      <c r="H11" s="272"/>
      <c r="I11" s="272"/>
      <c r="J11" s="272"/>
      <c r="K11" s="272"/>
      <c r="L11" s="272"/>
      <c r="M11" s="273"/>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70" t="s">
        <v>20</v>
      </c>
      <c r="B12" s="270"/>
      <c r="C12" s="270"/>
      <c r="D12" s="271" t="s">
        <v>21</v>
      </c>
      <c r="E12" s="272"/>
      <c r="F12" s="272"/>
      <c r="G12" s="272"/>
      <c r="H12" s="272"/>
      <c r="I12" s="272"/>
      <c r="J12" s="272"/>
      <c r="K12" s="272"/>
      <c r="L12" s="272"/>
      <c r="M12" s="273"/>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42" t="s">
        <v>22</v>
      </c>
      <c r="B14" s="243"/>
      <c r="C14" s="243"/>
      <c r="D14" s="243"/>
      <c r="E14" s="243"/>
      <c r="F14" s="243"/>
      <c r="G14" s="243"/>
      <c r="H14" s="243"/>
      <c r="I14" s="243"/>
      <c r="J14" s="243"/>
      <c r="K14" s="243"/>
      <c r="L14" s="243"/>
      <c r="M14" s="243"/>
      <c r="N14" s="244"/>
      <c r="O14" s="245"/>
      <c r="P14" s="2"/>
      <c r="Q14" s="250" t="s">
        <v>23</v>
      </c>
      <c r="R14" s="251"/>
      <c r="S14" s="251"/>
      <c r="T14" s="251"/>
      <c r="U14" s="251"/>
      <c r="V14" s="251"/>
      <c r="W14" s="251"/>
      <c r="X14" s="251"/>
      <c r="Y14" s="252"/>
      <c r="Z14" s="252"/>
      <c r="AA14" s="252"/>
      <c r="AB14" s="252"/>
      <c r="AC14" s="252"/>
      <c r="AD14" s="252"/>
      <c r="AE14" s="252"/>
      <c r="AF14" s="251"/>
      <c r="AG14" s="251"/>
      <c r="AH14" s="251"/>
      <c r="AI14" s="251"/>
      <c r="AJ14" s="251"/>
      <c r="AK14" s="251"/>
      <c r="AL14" s="251"/>
      <c r="AM14" s="251"/>
      <c r="AN14" s="253"/>
      <c r="AO14" s="2"/>
      <c r="AP14" s="254" t="s">
        <v>24</v>
      </c>
      <c r="AQ14" s="255"/>
      <c r="AR14" s="256"/>
      <c r="AT14" s="260" t="s">
        <v>25</v>
      </c>
      <c r="AU14" s="261"/>
      <c r="AV14" s="261"/>
      <c r="AW14" s="261"/>
      <c r="AX14" s="262"/>
      <c r="AY14" s="32"/>
      <c r="AZ14" s="254" t="s">
        <v>26</v>
      </c>
      <c r="BA14" s="256"/>
    </row>
    <row r="15" spans="1:53">
      <c r="A15" s="246"/>
      <c r="B15" s="247"/>
      <c r="C15" s="247"/>
      <c r="D15" s="247"/>
      <c r="E15" s="247"/>
      <c r="F15" s="247"/>
      <c r="G15" s="247"/>
      <c r="H15" s="247"/>
      <c r="I15" s="247"/>
      <c r="J15" s="247"/>
      <c r="K15" s="247"/>
      <c r="L15" s="247"/>
      <c r="M15" s="247"/>
      <c r="N15" s="248"/>
      <c r="O15" s="249"/>
      <c r="P15" s="2"/>
      <c r="Q15" s="27"/>
      <c r="R15" s="28"/>
      <c r="S15" s="28"/>
      <c r="T15" s="28"/>
      <c r="U15" s="28"/>
      <c r="V15" s="28"/>
      <c r="W15" s="28"/>
      <c r="X15" s="28"/>
      <c r="Y15" s="265" t="s">
        <v>27</v>
      </c>
      <c r="Z15" s="266"/>
      <c r="AA15" s="267"/>
      <c r="AB15" s="265" t="s">
        <v>28</v>
      </c>
      <c r="AC15" s="266"/>
      <c r="AD15" s="266"/>
      <c r="AE15" s="266"/>
      <c r="AF15" s="267"/>
      <c r="AG15" s="268"/>
      <c r="AH15" s="268"/>
      <c r="AI15" s="268"/>
      <c r="AJ15" s="268"/>
      <c r="AK15" s="268"/>
      <c r="AL15" s="268"/>
      <c r="AM15" s="268"/>
      <c r="AN15" s="269"/>
      <c r="AO15" s="2"/>
      <c r="AP15" s="257"/>
      <c r="AQ15" s="258"/>
      <c r="AR15" s="259"/>
      <c r="AT15" s="263"/>
      <c r="AU15" s="258"/>
      <c r="AV15" s="258"/>
      <c r="AW15" s="258"/>
      <c r="AX15" s="264"/>
      <c r="AY15" s="32"/>
      <c r="AZ15" s="257"/>
      <c r="BA15" s="259"/>
    </row>
    <row r="16" spans="1:53" s="5" customFormat="1" ht="166.5" customHeight="1">
      <c r="A16" s="10" t="s">
        <v>29</v>
      </c>
      <c r="B16" s="11" t="s">
        <v>30</v>
      </c>
      <c r="C16" s="12" t="s">
        <v>31</v>
      </c>
      <c r="D16" s="12" t="s">
        <v>32</v>
      </c>
      <c r="E16" s="13" t="s">
        <v>33</v>
      </c>
      <c r="F16" s="20" t="s">
        <v>34</v>
      </c>
      <c r="G16" s="34" t="s">
        <v>35</v>
      </c>
      <c r="H16" s="13" t="s">
        <v>36</v>
      </c>
      <c r="I16" s="12" t="s">
        <v>37</v>
      </c>
      <c r="J16" s="12" t="s">
        <v>38</v>
      </c>
      <c r="K16" s="13" t="s">
        <v>39</v>
      </c>
      <c r="L16" s="13" t="s">
        <v>40</v>
      </c>
      <c r="M16" s="12" t="s">
        <v>37</v>
      </c>
      <c r="N16" s="12" t="s">
        <v>41</v>
      </c>
      <c r="O16" s="14" t="s">
        <v>42</v>
      </c>
      <c r="P16" s="2"/>
      <c r="Q16" s="15" t="s">
        <v>43</v>
      </c>
      <c r="R16" s="114" t="s">
        <v>44</v>
      </c>
      <c r="S16" s="114" t="s">
        <v>45</v>
      </c>
      <c r="T16" s="114" t="s">
        <v>46</v>
      </c>
      <c r="U16" s="114" t="s">
        <v>47</v>
      </c>
      <c r="V16" s="114" t="s">
        <v>48</v>
      </c>
      <c r="W16" s="114" t="s">
        <v>49</v>
      </c>
      <c r="X16" s="29" t="s">
        <v>50</v>
      </c>
      <c r="Y16" s="129" t="s">
        <v>51</v>
      </c>
      <c r="Z16" s="129" t="s">
        <v>52</v>
      </c>
      <c r="AA16" s="17" t="s">
        <v>53</v>
      </c>
      <c r="AB16" s="232" t="s">
        <v>54</v>
      </c>
      <c r="AC16" s="233"/>
      <c r="AD16" s="17" t="s">
        <v>55</v>
      </c>
      <c r="AE16" s="234" t="s">
        <v>56</v>
      </c>
      <c r="AF16" s="235"/>
      <c r="AG16" s="18" t="s">
        <v>57</v>
      </c>
      <c r="AH16" s="18" t="s">
        <v>58</v>
      </c>
      <c r="AI16" s="18" t="s">
        <v>37</v>
      </c>
      <c r="AJ16" s="18" t="s">
        <v>59</v>
      </c>
      <c r="AK16" s="18" t="s">
        <v>37</v>
      </c>
      <c r="AL16" s="18" t="s">
        <v>41</v>
      </c>
      <c r="AM16" s="18" t="s">
        <v>60</v>
      </c>
      <c r="AN16" s="14" t="s">
        <v>61</v>
      </c>
      <c r="AO16" s="2"/>
      <c r="AP16" s="19" t="s">
        <v>62</v>
      </c>
      <c r="AQ16" s="16" t="s">
        <v>63</v>
      </c>
      <c r="AR16" s="31" t="s">
        <v>64</v>
      </c>
      <c r="AT16" s="124" t="s">
        <v>65</v>
      </c>
      <c r="AU16" s="126" t="s">
        <v>66</v>
      </c>
      <c r="AV16" s="126" t="s">
        <v>67</v>
      </c>
      <c r="AW16" s="126" t="s">
        <v>68</v>
      </c>
      <c r="AX16" s="125" t="s">
        <v>69</v>
      </c>
      <c r="AY16" s="33"/>
      <c r="AZ16" s="127" t="s">
        <v>70</v>
      </c>
      <c r="BA16" s="128" t="s">
        <v>71</v>
      </c>
    </row>
    <row r="17" spans="1:53" ht="353.25" customHeight="1">
      <c r="A17" s="236">
        <v>2</v>
      </c>
      <c r="B17" s="237" t="s">
        <v>72</v>
      </c>
      <c r="C17" s="238" t="s">
        <v>164</v>
      </c>
      <c r="D17" s="239" t="s">
        <v>165</v>
      </c>
      <c r="E17" s="238" t="s">
        <v>166</v>
      </c>
      <c r="F17" s="238"/>
      <c r="G17" s="241">
        <v>295</v>
      </c>
      <c r="H17" s="229" t="str">
        <f>IF(G17&lt;=0,"",IF(G17&lt;=2,"Muy Baja",IF(G17&lt;=24,"Baja",IF(G17&lt;=500,"Media",IF(G17&lt;=5000,"Alta","Muy Alta")))))</f>
        <v>Media</v>
      </c>
      <c r="I17" s="224">
        <f>IF(H17="","",IF(H17="Muy Baja",0.2,IF(H17="Baja",0.4,IF(H17="Media",0.6,IF(H17="Alta",0.8,IF(H17="Muy Alta",1,))))))</f>
        <v>0.6</v>
      </c>
      <c r="J17" s="225" t="s">
        <v>167</v>
      </c>
      <c r="K17" s="227" t="str">
        <f>+J17</f>
        <v>El riesgo afecta la imagen de la entidad internamente, de conocimiento general nivel interno, de junta directiva y/o de proveedores</v>
      </c>
      <c r="L17" s="229" t="str">
        <f>+VLOOKUP(K17,Datos!$O$4:$P$15,2,FALSE)</f>
        <v>Menor</v>
      </c>
      <c r="M17" s="224">
        <f>IF(L17="","",IF(L17="Leve",0.2,IF(L17="Menor",0.4,IF(L17="Moderado",0.6,IF(L17="Mayor",0.8,IF(L17="Catastrófico",1,))))))</f>
        <v>0.4</v>
      </c>
      <c r="N17" s="230" t="str">
        <f>+CONCATENATE(H17, " - ", L17)</f>
        <v>Media - Menor</v>
      </c>
      <c r="O17" s="216" t="str">
        <f>+VLOOKUP(N17,Datos!J4:K28,2,)</f>
        <v>MODERADO</v>
      </c>
      <c r="P17" s="30"/>
      <c r="Q17" s="8">
        <v>1</v>
      </c>
      <c r="R17" s="159" t="s">
        <v>168</v>
      </c>
      <c r="S17" s="167" t="s">
        <v>169</v>
      </c>
      <c r="T17" s="159" t="s">
        <v>108</v>
      </c>
      <c r="U17" s="159" t="s">
        <v>109</v>
      </c>
      <c r="V17" s="159" t="s">
        <v>110</v>
      </c>
      <c r="W17" s="167" t="s">
        <v>111</v>
      </c>
      <c r="X17" s="35" t="str">
        <f>IF(OR(Y17="Preventivo",Y17="Detectivo"),"Probabilidad",IF(Y17="Correctivo","Impacto",""))</f>
        <v>Probabilidad</v>
      </c>
      <c r="Y17" s="6" t="s">
        <v>112</v>
      </c>
      <c r="Z17" s="6" t="s">
        <v>84</v>
      </c>
      <c r="AA17" s="36" t="str">
        <f t="shared" ref="AA17:AA18" si="0">IF(AND(Y17="Preventivo",Z17="Automático"),"50%",IF(AND(Y17="Preventivo",Z17="Manual"),"40%",IF(AND(Y17="Detectivo",Z17="Automático"),"40%",IF(AND(Y17="Detectivo",Z17="Manual"),"30%",IF(AND(Y17="Correctivo",Z17="Automático"),"35%",IF(AND(Y17="Correctivo",Z17="Manual"),"25%",""))))))</f>
        <v>40%</v>
      </c>
      <c r="AB17" s="9" t="s">
        <v>85</v>
      </c>
      <c r="AC17" s="168" t="s">
        <v>170</v>
      </c>
      <c r="AD17" s="6" t="s">
        <v>87</v>
      </c>
      <c r="AE17" s="9" t="s">
        <v>88</v>
      </c>
      <c r="AF17" s="9" t="str">
        <f>+W17</f>
        <v>Memorando</v>
      </c>
      <c r="AG17" s="37">
        <f>IFERROR(IF(X17="Probabilidad",(I17-(+I17*AA17)),IF(X17="Impacto",I17,"")),"")</f>
        <v>0.36</v>
      </c>
      <c r="AH17" s="38" t="str">
        <f t="shared" ref="AH17:AH18" si="1">IFERROR(IF(AG17="","",IF(AG17&lt;=0.2,"Muy Baja",IF(AG17&lt;=0.4,"Baja",IF(AG17&lt;=0.6,"Media",IF(AG17&lt;=0.8,"Alta","Muy Alta"))))),"")</f>
        <v>Baja</v>
      </c>
      <c r="AI17" s="39">
        <f>I17-(AA17*I17)</f>
        <v>0.36</v>
      </c>
      <c r="AJ17" s="40" t="str">
        <f t="shared" ref="AJ17:AJ18" si="2">IFERROR(IF(AK17="","",IF(AK17&lt;=0.2,"Leve",IF(AK17&lt;=0.4,"Menor",IF(AK17&lt;=0.6,"Moderado",IF(AK17&lt;=0.8,"Mayor","Catastrófico"))))),"")</f>
        <v>Menor</v>
      </c>
      <c r="AK17" s="37">
        <f>IFERROR(IF(X17="Impacto",(M17-(+M17*AA17)),IF(X17="Probabilidad",M17,"")),"")</f>
        <v>0.4</v>
      </c>
      <c r="AL17" s="41" t="str">
        <f>+CONCATENATE(AH17, " - ", AJ17)</f>
        <v>Baja - Menor</v>
      </c>
      <c r="AM17" s="44" t="str">
        <f>+VLOOKUP(AL17,Datos!$J$4:$K$28,2,)</f>
        <v>MODERADO</v>
      </c>
      <c r="AN17" s="218" t="s">
        <v>89</v>
      </c>
      <c r="AO17" s="30"/>
      <c r="AP17" s="219" t="s">
        <v>171</v>
      </c>
      <c r="AQ17" s="220" t="s">
        <v>172</v>
      </c>
      <c r="AR17" s="221" t="s">
        <v>173</v>
      </c>
      <c r="AT17" s="192">
        <v>46159</v>
      </c>
      <c r="AU17" s="46" t="s">
        <v>174</v>
      </c>
      <c r="AV17" s="222" t="s">
        <v>175</v>
      </c>
      <c r="AW17" s="211" t="s">
        <v>176</v>
      </c>
      <c r="AX17" s="213" t="s">
        <v>177</v>
      </c>
      <c r="AY17" s="33"/>
      <c r="AZ17" s="207" t="s">
        <v>178</v>
      </c>
      <c r="BA17" s="208" t="s">
        <v>179</v>
      </c>
    </row>
    <row r="18" spans="1:53" ht="353.25" customHeight="1">
      <c r="A18" s="236"/>
      <c r="B18" s="237"/>
      <c r="C18" s="238"/>
      <c r="D18" s="240"/>
      <c r="E18" s="238"/>
      <c r="F18" s="238"/>
      <c r="G18" s="241"/>
      <c r="H18" s="229"/>
      <c r="I18" s="224"/>
      <c r="J18" s="226"/>
      <c r="K18" s="228"/>
      <c r="L18" s="229"/>
      <c r="M18" s="224"/>
      <c r="N18" s="231"/>
      <c r="O18" s="217"/>
      <c r="P18" s="155"/>
      <c r="Q18" s="8">
        <v>2</v>
      </c>
      <c r="R18" s="159" t="s">
        <v>168</v>
      </c>
      <c r="S18" s="159" t="s">
        <v>180</v>
      </c>
      <c r="T18" s="159" t="s">
        <v>181</v>
      </c>
      <c r="U18" s="159" t="s">
        <v>182</v>
      </c>
      <c r="V18" s="159" t="s">
        <v>183</v>
      </c>
      <c r="W18" s="159" t="s">
        <v>184</v>
      </c>
      <c r="X18" s="35" t="str">
        <f t="shared" ref="X18" si="3">IF(OR(Y18="Preventivo",Y18="Detectivo"),"Probabilidad",IF(Y18="Correctivo","Impacto",""))</f>
        <v>Impacto</v>
      </c>
      <c r="Y18" s="6" t="s">
        <v>145</v>
      </c>
      <c r="Z18" s="6" t="s">
        <v>84</v>
      </c>
      <c r="AA18" s="36" t="str">
        <f t="shared" si="0"/>
        <v>25%</v>
      </c>
      <c r="AB18" s="9" t="s">
        <v>146</v>
      </c>
      <c r="AC18" s="45" t="s">
        <v>185</v>
      </c>
      <c r="AD18" s="6" t="s">
        <v>87</v>
      </c>
      <c r="AE18" s="9" t="s">
        <v>88</v>
      </c>
      <c r="AF18" s="9" t="str">
        <f>+W18</f>
        <v>Memorandos de respuestas 
Listado de asistencia (Cuando aplique)</v>
      </c>
      <c r="AG18" s="43">
        <f t="shared" ref="AG18" si="4">IFERROR(IF(AND(X17="Probabilidad",X18="Probabilidad"),(AI17-(+AI17*AA18)),IF(X18="Probabilidad",($I$17-(+$I$17*AA18)),IF(X18="Impacto",AI17,""))),"")</f>
        <v>0.36</v>
      </c>
      <c r="AH18" s="38" t="str">
        <f t="shared" si="1"/>
        <v>Baja</v>
      </c>
      <c r="AI18" s="39">
        <f t="shared" ref="AI18" si="5">+AG18</f>
        <v>0.36</v>
      </c>
      <c r="AJ18" s="40" t="str">
        <f t="shared" si="2"/>
        <v>Menor</v>
      </c>
      <c r="AK18" s="42">
        <f t="shared" ref="AK18" si="6">IFERROR(IF(AND(X17="Impacto",X17="Impacto"),(AK17-(+AK17*AA18)),IF(X18="Impacto",($M$17-(+$M$17*AA18)),IF(X18="Probabilidad",AK17,""))),"")</f>
        <v>0.30000000000000004</v>
      </c>
      <c r="AL18" s="41" t="str">
        <f t="shared" ref="AL18" si="7">+CONCATENATE(AH18, " - ", AJ18)</f>
        <v>Baja - Menor</v>
      </c>
      <c r="AM18" s="44" t="str">
        <f>+VLOOKUP(AL18,Datos!$J$4:$K$28,2,)</f>
        <v>MODERADO</v>
      </c>
      <c r="AN18" s="218"/>
      <c r="AO18" s="155"/>
      <c r="AP18" s="219"/>
      <c r="AQ18" s="220"/>
      <c r="AR18" s="221"/>
      <c r="AS18" s="156"/>
      <c r="AT18" s="192">
        <v>46159</v>
      </c>
      <c r="AU18" s="46" t="s">
        <v>186</v>
      </c>
      <c r="AV18" s="223"/>
      <c r="AW18" s="212"/>
      <c r="AX18" s="214"/>
      <c r="AY18" s="157"/>
      <c r="AZ18" s="207" t="s">
        <v>187</v>
      </c>
      <c r="BA18" s="209" t="s">
        <v>188</v>
      </c>
    </row>
    <row r="19" spans="1:53" s="169" customFormat="1" ht="93.75" customHeight="1">
      <c r="B19" s="162"/>
      <c r="C19" s="170"/>
      <c r="D19" s="170"/>
      <c r="E19" s="170"/>
      <c r="F19" s="170"/>
      <c r="G19" s="162"/>
      <c r="H19" s="162"/>
      <c r="I19" s="163"/>
      <c r="J19" s="164"/>
      <c r="K19" s="165"/>
      <c r="L19" s="162"/>
      <c r="M19" s="163"/>
      <c r="N19" s="163"/>
      <c r="O19" s="166"/>
      <c r="P19" s="171"/>
      <c r="Q19" s="172"/>
      <c r="R19" s="173"/>
      <c r="S19" s="173"/>
      <c r="T19" s="173"/>
      <c r="U19" s="173"/>
      <c r="V19" s="173"/>
      <c r="W19" s="173"/>
      <c r="X19" s="172"/>
      <c r="Y19" s="174"/>
      <c r="Z19" s="174"/>
      <c r="AA19" s="175"/>
      <c r="AB19" s="176"/>
      <c r="AC19" s="177"/>
      <c r="AD19" s="174"/>
      <c r="AE19" s="176"/>
      <c r="AF19" s="176"/>
      <c r="AG19" s="178"/>
      <c r="AH19" s="174"/>
      <c r="AI19" s="179"/>
      <c r="AJ19" s="180"/>
      <c r="AK19" s="178"/>
      <c r="AL19" s="181"/>
      <c r="AM19" s="182"/>
      <c r="AN19" s="183"/>
      <c r="AO19" s="171"/>
      <c r="AP19" s="184"/>
      <c r="AQ19" s="184"/>
      <c r="AR19" s="184"/>
      <c r="AT19" s="185"/>
      <c r="AU19" s="186"/>
      <c r="AV19" s="187"/>
      <c r="AW19" s="188"/>
      <c r="AX19" s="189"/>
      <c r="AY19" s="190"/>
      <c r="AZ19" s="187"/>
      <c r="BA19" s="191"/>
    </row>
    <row r="20" spans="1:53" ht="20.25">
      <c r="A20" s="215" t="s">
        <v>161</v>
      </c>
      <c r="B20" s="215"/>
      <c r="C20" s="215"/>
      <c r="D20" s="215"/>
      <c r="E20" s="215"/>
      <c r="F20" s="215"/>
      <c r="G20" s="215"/>
      <c r="H20" s="215"/>
      <c r="P20" s="2"/>
      <c r="BA20" s="123" t="s">
        <v>162</v>
      </c>
    </row>
    <row r="21" spans="1:53" ht="15.75">
      <c r="P21" s="2"/>
    </row>
    <row r="22" spans="1:53" s="1" customFormat="1" ht="15.75">
      <c r="A22"/>
      <c r="B22"/>
      <c r="C22"/>
      <c r="D22"/>
      <c r="E22"/>
      <c r="F22"/>
      <c r="G22"/>
      <c r="H22"/>
      <c r="I22"/>
      <c r="J22"/>
      <c r="K22"/>
      <c r="P22" s="2"/>
      <c r="AN22" s="4"/>
      <c r="AO22" s="4"/>
      <c r="AP22" s="4"/>
      <c r="AS22"/>
      <c r="AT22"/>
      <c r="AU22"/>
      <c r="AV22"/>
      <c r="AW22"/>
      <c r="AX22"/>
      <c r="AY22"/>
      <c r="AZ22"/>
      <c r="BA22"/>
    </row>
    <row r="23" spans="1:53" s="1" customFormat="1" ht="15.75">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sheetData>
  <mergeCells count="50">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B16:AC16"/>
    <mergeCell ref="AE16:AF16"/>
    <mergeCell ref="A17:A18"/>
    <mergeCell ref="B17:B18"/>
    <mergeCell ref="C17:C18"/>
    <mergeCell ref="D17:D18"/>
    <mergeCell ref="E17:E18"/>
    <mergeCell ref="F17:F18"/>
    <mergeCell ref="G17:G18"/>
    <mergeCell ref="H17:H18"/>
    <mergeCell ref="AW17:AW18"/>
    <mergeCell ref="AX17:AX18"/>
    <mergeCell ref="A20:H20"/>
    <mergeCell ref="O17:O18"/>
    <mergeCell ref="AN17:AN18"/>
    <mergeCell ref="AP17:AP18"/>
    <mergeCell ref="AQ17:AQ18"/>
    <mergeCell ref="AR17:AR18"/>
    <mergeCell ref="AV17:AV18"/>
    <mergeCell ref="I17:I18"/>
    <mergeCell ref="J17:J18"/>
    <mergeCell ref="K17:K18"/>
    <mergeCell ref="L17:L18"/>
    <mergeCell ref="M17:M18"/>
    <mergeCell ref="N17:N18"/>
  </mergeCells>
  <conditionalFormatting sqref="H17:H19">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9">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9 AM17:AM19">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9">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9">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0680A797-CD8F-4B87-AF5D-703929A25085}"/>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FED36A9B-1D0A-4D2E-A495-6D548D5951CE}">
          <x14:formula1>
            <xm:f>Datos!$P$38:$P$39</xm:f>
          </x14:formula1>
          <xm:sqref>AE17:AE19</xm:sqref>
        </x14:dataValidation>
        <x14:dataValidation type="list" allowBlank="1" showInputMessage="1" showErrorMessage="1" xr:uid="{72FB4580-2E31-40B5-BE63-9F8A0BBEEA15}">
          <x14:formula1>
            <xm:f>Datos!$P$34:$P$35</xm:f>
          </x14:formula1>
          <xm:sqref>AD17:AD19</xm:sqref>
        </x14:dataValidation>
        <x14:dataValidation type="list" allowBlank="1" showInputMessage="1" showErrorMessage="1" xr:uid="{F52E4124-8F33-47A2-B169-B12BAEF54EBF}">
          <x14:formula1>
            <xm:f>Datos!$P$30:$P$31</xm:f>
          </x14:formula1>
          <xm:sqref>AB17:AB19</xm:sqref>
        </x14:dataValidation>
        <x14:dataValidation type="list" allowBlank="1" showInputMessage="1" showErrorMessage="1" xr:uid="{C9065D70-4C51-43D5-9EAE-6C7D2CAA0CD2}">
          <x14:formula1>
            <xm:f>Instructivo!$E$3:$E$9</xm:f>
          </x14:formula1>
          <xm:sqref>F17:F19</xm:sqref>
        </x14:dataValidation>
        <x14:dataValidation type="list" allowBlank="1" showInputMessage="1" showErrorMessage="1" xr:uid="{0EE66342-6FA1-4C10-8455-F0A6607DD17C}">
          <x14:formula1>
            <xm:f>Datos!$P$25:$P$26</xm:f>
          </x14:formula1>
          <xm:sqref>Z17:Z19</xm:sqref>
        </x14:dataValidation>
        <x14:dataValidation type="list" allowBlank="1" showInputMessage="1" showErrorMessage="1" xr:uid="{9C9FCE54-2B49-42A5-AFB6-2B43CD60E2D5}">
          <x14:formula1>
            <xm:f>Datos!$P$19:$P$22</xm:f>
          </x14:formula1>
          <xm:sqref>Y17:Y19</xm:sqref>
        </x14:dataValidation>
        <x14:dataValidation type="list" allowBlank="1" showInputMessage="1" showErrorMessage="1" xr:uid="{8B84231E-9D21-4DBC-8D1B-6AED7698726C}">
          <x14:formula1>
            <xm:f>Datos!$O$3:$O$15</xm:f>
          </x14:formula1>
          <xm:sqref>J17:J19</xm:sqref>
        </x14:dataValidation>
        <x14:dataValidation type="list" allowBlank="1" showInputMessage="1" showErrorMessage="1" xr:uid="{365F8F07-1198-4688-B9DF-B06477A3F4C3}">
          <x14:formula1>
            <xm:f>Datos!$A$4:$A$6</xm:f>
          </x14:formula1>
          <xm:sqref>B17:B19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2" t="s">
        <v>189</v>
      </c>
      <c r="D3" t="s">
        <v>190</v>
      </c>
      <c r="G3" t="s">
        <v>191</v>
      </c>
      <c r="J3" t="s">
        <v>192</v>
      </c>
      <c r="O3" t="s">
        <v>193</v>
      </c>
      <c r="P3" t="s">
        <v>191</v>
      </c>
    </row>
    <row r="4" spans="1:17">
      <c r="A4" t="s">
        <v>194</v>
      </c>
      <c r="D4" t="s">
        <v>195</v>
      </c>
      <c r="E4" s="21">
        <v>0.2</v>
      </c>
      <c r="G4" t="s">
        <v>196</v>
      </c>
      <c r="H4" s="21">
        <v>0.2</v>
      </c>
      <c r="J4" t="s">
        <v>197</v>
      </c>
      <c r="K4" t="s">
        <v>198</v>
      </c>
      <c r="O4" t="s">
        <v>199</v>
      </c>
      <c r="P4" s="3" t="s">
        <v>200</v>
      </c>
      <c r="Q4" s="24">
        <v>0.2</v>
      </c>
    </row>
    <row r="5" spans="1:17">
      <c r="A5" t="s">
        <v>72</v>
      </c>
      <c r="D5" t="s">
        <v>201</v>
      </c>
      <c r="E5" s="21">
        <v>0.4</v>
      </c>
      <c r="G5" t="s">
        <v>202</v>
      </c>
      <c r="H5" s="21">
        <v>0.4</v>
      </c>
      <c r="J5" t="s">
        <v>203</v>
      </c>
      <c r="K5" t="s">
        <v>198</v>
      </c>
      <c r="O5" s="23" t="s">
        <v>204</v>
      </c>
      <c r="P5" s="3" t="s">
        <v>205</v>
      </c>
      <c r="Q5" s="24">
        <v>0.4</v>
      </c>
    </row>
    <row r="6" spans="1:17">
      <c r="A6" t="s">
        <v>206</v>
      </c>
      <c r="D6" t="s">
        <v>207</v>
      </c>
      <c r="E6" s="21">
        <v>0.6</v>
      </c>
      <c r="G6" t="s">
        <v>208</v>
      </c>
      <c r="H6" s="21">
        <v>0.6</v>
      </c>
      <c r="J6" t="s">
        <v>209</v>
      </c>
      <c r="K6" t="s">
        <v>208</v>
      </c>
      <c r="O6" t="s">
        <v>210</v>
      </c>
      <c r="P6" s="3" t="s">
        <v>211</v>
      </c>
      <c r="Q6" s="24">
        <v>0.6</v>
      </c>
    </row>
    <row r="7" spans="1:17">
      <c r="D7" t="s">
        <v>212</v>
      </c>
      <c r="E7" s="21">
        <v>0.8</v>
      </c>
      <c r="G7" t="s">
        <v>213</v>
      </c>
      <c r="H7" s="21">
        <v>0.8</v>
      </c>
      <c r="J7" t="s">
        <v>214</v>
      </c>
      <c r="K7" t="s">
        <v>215</v>
      </c>
      <c r="O7" t="s">
        <v>216</v>
      </c>
      <c r="P7" s="3" t="s">
        <v>217</v>
      </c>
      <c r="Q7" s="24">
        <v>0.8</v>
      </c>
    </row>
    <row r="8" spans="1:17">
      <c r="D8" t="s">
        <v>218</v>
      </c>
      <c r="E8" s="21">
        <v>1</v>
      </c>
      <c r="G8" t="s">
        <v>219</v>
      </c>
      <c r="H8" s="21">
        <v>1</v>
      </c>
      <c r="J8" t="s">
        <v>220</v>
      </c>
      <c r="K8" t="s">
        <v>221</v>
      </c>
      <c r="O8" t="s">
        <v>222</v>
      </c>
      <c r="P8" s="3" t="s">
        <v>223</v>
      </c>
      <c r="Q8" s="24">
        <v>1</v>
      </c>
    </row>
    <row r="9" spans="1:17">
      <c r="J9" t="s">
        <v>224</v>
      </c>
      <c r="K9" t="s">
        <v>198</v>
      </c>
    </row>
    <row r="10" spans="1:17">
      <c r="J10" t="s">
        <v>225</v>
      </c>
      <c r="K10" t="s">
        <v>208</v>
      </c>
      <c r="O10" t="s">
        <v>226</v>
      </c>
    </row>
    <row r="11" spans="1:17">
      <c r="J11" t="s">
        <v>227</v>
      </c>
      <c r="K11" t="s">
        <v>208</v>
      </c>
      <c r="O11" t="s">
        <v>228</v>
      </c>
      <c r="P11" s="3" t="s">
        <v>200</v>
      </c>
      <c r="Q11" s="24">
        <v>0.2</v>
      </c>
    </row>
    <row r="12" spans="1:17" ht="30.75" customHeight="1">
      <c r="J12" t="s">
        <v>229</v>
      </c>
      <c r="K12" t="s">
        <v>215</v>
      </c>
      <c r="O12" s="23" t="s">
        <v>167</v>
      </c>
      <c r="P12" s="3" t="s">
        <v>205</v>
      </c>
      <c r="Q12" s="24">
        <v>0.4</v>
      </c>
    </row>
    <row r="13" spans="1:17" ht="28.9">
      <c r="J13" t="s">
        <v>230</v>
      </c>
      <c r="K13" t="s">
        <v>221</v>
      </c>
      <c r="O13" s="23" t="s">
        <v>76</v>
      </c>
      <c r="P13" s="3" t="s">
        <v>211</v>
      </c>
      <c r="Q13" s="24">
        <v>0.6</v>
      </c>
    </row>
    <row r="14" spans="1:17" ht="28.9">
      <c r="J14" t="s">
        <v>231</v>
      </c>
      <c r="K14" t="s">
        <v>208</v>
      </c>
      <c r="O14" s="23" t="s">
        <v>232</v>
      </c>
      <c r="P14" s="3" t="s">
        <v>217</v>
      </c>
      <c r="Q14" s="24">
        <v>0.8</v>
      </c>
    </row>
    <row r="15" spans="1:17" ht="28.9">
      <c r="J15" t="s">
        <v>233</v>
      </c>
      <c r="K15" t="s">
        <v>208</v>
      </c>
      <c r="O15" s="23" t="s">
        <v>234</v>
      </c>
      <c r="P15" s="3" t="s">
        <v>223</v>
      </c>
      <c r="Q15" s="24">
        <v>1</v>
      </c>
    </row>
    <row r="16" spans="1:17">
      <c r="J16" t="s">
        <v>235</v>
      </c>
      <c r="K16" t="s">
        <v>208</v>
      </c>
    </row>
    <row r="17" spans="10:17">
      <c r="J17" t="s">
        <v>236</v>
      </c>
      <c r="K17" t="s">
        <v>215</v>
      </c>
    </row>
    <row r="18" spans="10:17">
      <c r="J18" t="s">
        <v>237</v>
      </c>
      <c r="K18" t="s">
        <v>221</v>
      </c>
    </row>
    <row r="19" spans="10:17">
      <c r="J19" t="s">
        <v>238</v>
      </c>
      <c r="K19" t="s">
        <v>208</v>
      </c>
      <c r="P19" t="s">
        <v>239</v>
      </c>
    </row>
    <row r="20" spans="10:17">
      <c r="J20" t="s">
        <v>240</v>
      </c>
      <c r="K20" t="s">
        <v>208</v>
      </c>
      <c r="P20" t="s">
        <v>112</v>
      </c>
      <c r="Q20" s="21">
        <v>0.25</v>
      </c>
    </row>
    <row r="21" spans="10:17">
      <c r="J21" t="s">
        <v>241</v>
      </c>
      <c r="K21" t="s">
        <v>215</v>
      </c>
      <c r="P21" t="s">
        <v>83</v>
      </c>
      <c r="Q21" s="21">
        <v>0.15</v>
      </c>
    </row>
    <row r="22" spans="10:17">
      <c r="J22" t="s">
        <v>242</v>
      </c>
      <c r="K22" t="s">
        <v>215</v>
      </c>
      <c r="P22" t="s">
        <v>145</v>
      </c>
      <c r="Q22" s="21">
        <v>0.1</v>
      </c>
    </row>
    <row r="23" spans="10:17">
      <c r="J23" t="s">
        <v>243</v>
      </c>
      <c r="K23" t="s">
        <v>221</v>
      </c>
    </row>
    <row r="24" spans="10:17">
      <c r="J24" t="s">
        <v>244</v>
      </c>
      <c r="K24" t="s">
        <v>215</v>
      </c>
      <c r="P24" t="s">
        <v>245</v>
      </c>
    </row>
    <row r="25" spans="10:17">
      <c r="J25" t="s">
        <v>246</v>
      </c>
      <c r="K25" t="s">
        <v>215</v>
      </c>
      <c r="P25" t="s">
        <v>247</v>
      </c>
      <c r="Q25" s="21">
        <v>0.25</v>
      </c>
    </row>
    <row r="26" spans="10:17">
      <c r="J26" t="s">
        <v>248</v>
      </c>
      <c r="K26" t="s">
        <v>215</v>
      </c>
      <c r="P26" t="s">
        <v>84</v>
      </c>
      <c r="Q26" s="21">
        <v>0.15</v>
      </c>
    </row>
    <row r="27" spans="10:17">
      <c r="J27" t="s">
        <v>249</v>
      </c>
      <c r="K27" t="s">
        <v>215</v>
      </c>
    </row>
    <row r="28" spans="10:17">
      <c r="J28" t="s">
        <v>250</v>
      </c>
      <c r="K28" t="s">
        <v>221</v>
      </c>
    </row>
    <row r="29" spans="10:17">
      <c r="P29" t="s">
        <v>251</v>
      </c>
    </row>
    <row r="30" spans="10:17">
      <c r="P30" t="s">
        <v>85</v>
      </c>
    </row>
    <row r="31" spans="10:17">
      <c r="P31" t="s">
        <v>146</v>
      </c>
    </row>
    <row r="33" spans="16:16">
      <c r="P33" t="s">
        <v>252</v>
      </c>
    </row>
    <row r="34" spans="16:16">
      <c r="P34" t="s">
        <v>87</v>
      </c>
    </row>
    <row r="35" spans="16:16">
      <c r="P35" t="s">
        <v>253</v>
      </c>
    </row>
    <row r="37" spans="16:16">
      <c r="P37" t="s">
        <v>254</v>
      </c>
    </row>
    <row r="38" spans="16:16">
      <c r="P38" t="s">
        <v>88</v>
      </c>
    </row>
    <row r="39" spans="16:16">
      <c r="P39" t="s">
        <v>255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3" sqref="E53"/>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8" t="s">
        <v>256</v>
      </c>
      <c r="F2" s="78" t="s">
        <v>257</v>
      </c>
    </row>
    <row r="3" spans="1:12" ht="43.15">
      <c r="E3" s="77" t="s">
        <v>258</v>
      </c>
      <c r="F3" s="76" t="s">
        <v>259</v>
      </c>
    </row>
    <row r="4" spans="1:12" ht="43.15">
      <c r="E4" s="77" t="s">
        <v>260</v>
      </c>
      <c r="F4" s="76" t="s">
        <v>261</v>
      </c>
    </row>
    <row r="5" spans="1:12" ht="144">
      <c r="E5" s="77" t="s">
        <v>262</v>
      </c>
      <c r="F5" s="76" t="s">
        <v>263</v>
      </c>
    </row>
    <row r="6" spans="1:12" ht="43.15">
      <c r="E6" s="77" t="s">
        <v>264</v>
      </c>
      <c r="F6" s="76" t="s">
        <v>265</v>
      </c>
    </row>
    <row r="7" spans="1:12" ht="72">
      <c r="E7" s="77" t="s">
        <v>266</v>
      </c>
      <c r="F7" s="76" t="s">
        <v>267</v>
      </c>
    </row>
    <row r="8" spans="1:12" ht="57.6">
      <c r="E8" s="77" t="s">
        <v>268</v>
      </c>
      <c r="F8" s="76" t="s">
        <v>269</v>
      </c>
    </row>
    <row r="9" spans="1:12" ht="72">
      <c r="E9" s="77" t="s">
        <v>270</v>
      </c>
      <c r="F9" s="76" t="s">
        <v>271</v>
      </c>
    </row>
    <row r="11" spans="1:12">
      <c r="B11" s="322" t="s">
        <v>272</v>
      </c>
      <c r="C11" s="322"/>
      <c r="D11" s="322"/>
      <c r="E11" s="322"/>
      <c r="F11" s="322"/>
      <c r="G11" s="322"/>
      <c r="H11" s="322"/>
      <c r="I11" s="322"/>
      <c r="J11" s="322"/>
      <c r="K11" s="322"/>
      <c r="L11" s="322"/>
    </row>
    <row r="12" spans="1:12">
      <c r="B12" s="322"/>
      <c r="C12" s="322"/>
      <c r="D12" s="322"/>
      <c r="E12" s="322"/>
      <c r="F12" s="322"/>
      <c r="G12" s="322"/>
      <c r="H12" s="322"/>
      <c r="I12" s="322"/>
      <c r="J12" s="322"/>
      <c r="K12" s="322"/>
      <c r="L12" s="322"/>
    </row>
    <row r="13" spans="1:12" ht="23.45">
      <c r="B13" s="323" t="s">
        <v>273</v>
      </c>
      <c r="C13" s="323"/>
      <c r="D13" s="323"/>
      <c r="E13" s="323"/>
      <c r="F13" s="323"/>
      <c r="G13" s="323"/>
      <c r="H13" s="323"/>
      <c r="I13" s="323"/>
      <c r="J13" s="323"/>
      <c r="K13" s="323"/>
      <c r="L13" s="323"/>
    </row>
    <row r="15" spans="1:12" ht="28.9">
      <c r="A15" s="47" t="s">
        <v>274</v>
      </c>
      <c r="B15" s="48">
        <v>1</v>
      </c>
      <c r="C15" s="324" t="s">
        <v>275</v>
      </c>
      <c r="D15" s="325"/>
      <c r="E15" s="325"/>
      <c r="F15" s="325"/>
      <c r="G15" s="325"/>
      <c r="H15" s="325"/>
      <c r="I15" s="325"/>
      <c r="J15" s="325"/>
      <c r="K15" s="325"/>
      <c r="L15" s="325"/>
    </row>
    <row r="16" spans="1:12" ht="18.600000000000001" thickBot="1">
      <c r="C16" s="326"/>
      <c r="D16" s="327"/>
      <c r="E16" s="327"/>
      <c r="F16" s="327"/>
      <c r="G16" s="327"/>
      <c r="H16" s="327"/>
      <c r="I16" s="327"/>
      <c r="J16" s="327"/>
      <c r="K16" s="327"/>
      <c r="L16" s="327"/>
    </row>
    <row r="17" spans="1:12" ht="18.600000000000001" thickBot="1">
      <c r="B17" s="328" t="s">
        <v>276</v>
      </c>
      <c r="C17" s="329"/>
      <c r="D17" s="329"/>
      <c r="E17" s="329"/>
      <c r="F17" s="330"/>
      <c r="G17" s="49"/>
      <c r="H17" s="328" t="s">
        <v>277</v>
      </c>
      <c r="I17" s="331"/>
      <c r="J17" s="331"/>
      <c r="K17" s="331"/>
      <c r="L17" s="332"/>
    </row>
    <row r="18" spans="1:12" ht="23.45">
      <c r="B18" s="50" t="s">
        <v>278</v>
      </c>
      <c r="C18" s="333" t="s">
        <v>55</v>
      </c>
      <c r="D18" s="334"/>
      <c r="E18" s="334"/>
      <c r="F18" s="335"/>
      <c r="G18" s="49"/>
      <c r="H18" s="50" t="s">
        <v>278</v>
      </c>
      <c r="I18" s="336" t="s">
        <v>55</v>
      </c>
      <c r="J18" s="336"/>
      <c r="K18" s="336"/>
      <c r="L18" s="337"/>
    </row>
    <row r="19" spans="1:12" ht="18">
      <c r="B19" s="51">
        <v>100</v>
      </c>
      <c r="C19" s="52" t="s">
        <v>218</v>
      </c>
      <c r="D19" s="338" t="s">
        <v>279</v>
      </c>
      <c r="E19" s="339"/>
      <c r="F19" s="340"/>
      <c r="G19" s="53"/>
      <c r="H19" s="51">
        <v>100</v>
      </c>
      <c r="I19" s="52" t="s">
        <v>280</v>
      </c>
      <c r="J19" s="338" t="s">
        <v>281</v>
      </c>
      <c r="K19" s="339"/>
      <c r="L19" s="340"/>
    </row>
    <row r="20" spans="1:12" ht="18">
      <c r="B20" s="51">
        <v>80</v>
      </c>
      <c r="C20" s="54" t="s">
        <v>212</v>
      </c>
      <c r="D20" s="341" t="s">
        <v>282</v>
      </c>
      <c r="E20" s="342"/>
      <c r="F20" s="343"/>
      <c r="G20" s="53"/>
      <c r="H20" s="51">
        <v>80</v>
      </c>
      <c r="I20" s="54" t="s">
        <v>283</v>
      </c>
      <c r="J20" s="341" t="s">
        <v>284</v>
      </c>
      <c r="K20" s="342"/>
      <c r="L20" s="343"/>
    </row>
    <row r="21" spans="1:12" ht="18">
      <c r="B21" s="51">
        <v>60</v>
      </c>
      <c r="C21" s="55" t="s">
        <v>207</v>
      </c>
      <c r="D21" s="341" t="s">
        <v>285</v>
      </c>
      <c r="E21" s="342"/>
      <c r="F21" s="343"/>
      <c r="G21" s="53"/>
      <c r="H21" s="51">
        <v>60</v>
      </c>
      <c r="I21" s="55" t="s">
        <v>286</v>
      </c>
      <c r="J21" s="341" t="s">
        <v>287</v>
      </c>
      <c r="K21" s="342"/>
      <c r="L21" s="343"/>
    </row>
    <row r="22" spans="1:12" ht="18">
      <c r="B22" s="51">
        <v>40</v>
      </c>
      <c r="C22" s="56" t="s">
        <v>201</v>
      </c>
      <c r="D22" s="341" t="s">
        <v>288</v>
      </c>
      <c r="E22" s="342"/>
      <c r="F22" s="343"/>
      <c r="G22" s="53"/>
      <c r="H22" s="51">
        <v>40</v>
      </c>
      <c r="I22" s="56" t="s">
        <v>289</v>
      </c>
      <c r="J22" s="341" t="s">
        <v>290</v>
      </c>
      <c r="K22" s="342"/>
      <c r="L22" s="343"/>
    </row>
    <row r="23" spans="1:12" ht="18.600000000000001" thickBot="1">
      <c r="B23" s="57">
        <v>20</v>
      </c>
      <c r="C23" s="58" t="s">
        <v>195</v>
      </c>
      <c r="D23" s="345" t="s">
        <v>291</v>
      </c>
      <c r="E23" s="346"/>
      <c r="F23" s="347"/>
      <c r="G23" s="53"/>
      <c r="H23" s="57">
        <v>20</v>
      </c>
      <c r="I23" s="58" t="s">
        <v>292</v>
      </c>
      <c r="J23" s="345" t="s">
        <v>293</v>
      </c>
      <c r="K23" s="346"/>
      <c r="L23" s="347"/>
    </row>
    <row r="24" spans="1:12">
      <c r="B24" s="49" t="s">
        <v>294</v>
      </c>
      <c r="C24" s="49"/>
      <c r="D24" s="49"/>
      <c r="E24" s="49"/>
      <c r="F24" s="49"/>
      <c r="G24" s="49"/>
      <c r="H24" s="49" t="s">
        <v>294</v>
      </c>
      <c r="I24" s="49"/>
      <c r="J24" s="49"/>
      <c r="K24" s="49"/>
      <c r="L24" s="49"/>
    </row>
    <row r="27" spans="1:12" ht="28.9">
      <c r="A27" s="47" t="s">
        <v>274</v>
      </c>
      <c r="B27" s="48">
        <v>2</v>
      </c>
      <c r="C27" s="324" t="s">
        <v>191</v>
      </c>
      <c r="D27" s="325"/>
      <c r="E27" s="325"/>
      <c r="F27" s="325"/>
      <c r="G27" s="325"/>
      <c r="H27" s="325"/>
      <c r="I27" s="325"/>
      <c r="J27" s="325"/>
      <c r="K27" s="325"/>
      <c r="L27" s="325"/>
    </row>
    <row r="28" spans="1:12">
      <c r="B28" s="49"/>
      <c r="C28" s="49"/>
      <c r="D28" s="49"/>
      <c r="E28" s="49"/>
      <c r="F28" s="49"/>
      <c r="G28" s="49"/>
      <c r="H28" s="49"/>
      <c r="I28" s="49"/>
      <c r="J28" s="49"/>
      <c r="K28" s="59"/>
      <c r="L28" s="59"/>
    </row>
    <row r="29" spans="1:12" ht="18">
      <c r="B29" s="348" t="s">
        <v>295</v>
      </c>
      <c r="C29" s="349"/>
      <c r="D29" s="349"/>
      <c r="E29" s="349"/>
      <c r="F29" s="349"/>
      <c r="G29" s="349"/>
      <c r="H29" s="349"/>
      <c r="I29" s="349"/>
      <c r="J29" s="349"/>
      <c r="K29" s="350"/>
      <c r="L29" s="59"/>
    </row>
    <row r="30" spans="1:12" ht="17.45">
      <c r="B30" s="351" t="s">
        <v>296</v>
      </c>
      <c r="C30" s="351"/>
      <c r="D30" s="351" t="s">
        <v>297</v>
      </c>
      <c r="E30" s="351"/>
      <c r="F30" s="351" t="s">
        <v>72</v>
      </c>
      <c r="G30" s="351"/>
      <c r="H30" s="351"/>
      <c r="I30" s="351"/>
      <c r="J30" s="351"/>
      <c r="K30" s="351"/>
    </row>
    <row r="31" spans="1:12" ht="18">
      <c r="B31" s="60">
        <v>100</v>
      </c>
      <c r="C31" s="61" t="s">
        <v>223</v>
      </c>
      <c r="D31" s="344" t="s">
        <v>298</v>
      </c>
      <c r="E31" s="344"/>
      <c r="F31" s="344" t="s">
        <v>234</v>
      </c>
      <c r="G31" s="344"/>
      <c r="H31" s="344"/>
      <c r="I31" s="344"/>
      <c r="J31" s="344"/>
      <c r="K31" s="344"/>
    </row>
    <row r="32" spans="1:12" ht="18">
      <c r="B32" s="60">
        <v>80</v>
      </c>
      <c r="C32" s="62" t="s">
        <v>217</v>
      </c>
      <c r="D32" s="344" t="s">
        <v>299</v>
      </c>
      <c r="E32" s="344"/>
      <c r="F32" s="344" t="s">
        <v>300</v>
      </c>
      <c r="G32" s="344"/>
      <c r="H32" s="344"/>
      <c r="I32" s="344"/>
      <c r="J32" s="344"/>
      <c r="K32" s="344"/>
    </row>
    <row r="33" spans="1:26" ht="18">
      <c r="B33" s="60">
        <v>60</v>
      </c>
      <c r="C33" s="63" t="s">
        <v>211</v>
      </c>
      <c r="D33" s="344" t="s">
        <v>301</v>
      </c>
      <c r="E33" s="344"/>
      <c r="F33" s="344" t="s">
        <v>302</v>
      </c>
      <c r="G33" s="344"/>
      <c r="H33" s="344"/>
      <c r="I33" s="344"/>
      <c r="J33" s="344"/>
      <c r="K33" s="344"/>
    </row>
    <row r="34" spans="1:26" ht="18">
      <c r="B34" s="60">
        <v>40</v>
      </c>
      <c r="C34" s="64" t="s">
        <v>205</v>
      </c>
      <c r="D34" s="344" t="s">
        <v>303</v>
      </c>
      <c r="E34" s="344"/>
      <c r="F34" s="344" t="s">
        <v>304</v>
      </c>
      <c r="G34" s="344"/>
      <c r="H34" s="344"/>
      <c r="I34" s="344"/>
      <c r="J34" s="344"/>
      <c r="K34" s="344"/>
    </row>
    <row r="35" spans="1:26" ht="18">
      <c r="B35" s="60">
        <v>20</v>
      </c>
      <c r="C35" s="65" t="s">
        <v>200</v>
      </c>
      <c r="D35" s="344" t="s">
        <v>305</v>
      </c>
      <c r="E35" s="344"/>
      <c r="F35" s="344" t="s">
        <v>228</v>
      </c>
      <c r="G35" s="344"/>
      <c r="H35" s="344"/>
      <c r="I35" s="344"/>
      <c r="J35" s="344"/>
      <c r="K35" s="344"/>
    </row>
    <row r="38" spans="1:26" ht="28.9">
      <c r="A38" s="47" t="s">
        <v>274</v>
      </c>
      <c r="B38" s="48"/>
      <c r="C38" s="326" t="s">
        <v>306</v>
      </c>
      <c r="D38" s="327"/>
      <c r="E38" s="327"/>
      <c r="F38" s="327"/>
      <c r="G38" s="327"/>
      <c r="H38" s="327"/>
      <c r="I38" s="327"/>
      <c r="J38" s="327"/>
      <c r="K38" s="327"/>
      <c r="L38" s="327"/>
      <c r="X38" s="5"/>
      <c r="Y38" s="66"/>
    </row>
    <row r="39" spans="1:26">
      <c r="X39" s="5"/>
      <c r="Y39" s="66"/>
    </row>
    <row r="40" spans="1:26" ht="151.15" thickBot="1">
      <c r="B40" s="67" t="s">
        <v>307</v>
      </c>
      <c r="C40" s="68" t="s">
        <v>308</v>
      </c>
      <c r="D40" s="68" t="s">
        <v>309</v>
      </c>
      <c r="E40" s="67" t="s">
        <v>310</v>
      </c>
      <c r="F40" s="67" t="s">
        <v>311</v>
      </c>
      <c r="G40" s="67" t="s">
        <v>312</v>
      </c>
      <c r="H40" s="67" t="s">
        <v>313</v>
      </c>
      <c r="I40" s="67" t="s">
        <v>314</v>
      </c>
      <c r="J40" s="67" t="s">
        <v>315</v>
      </c>
      <c r="K40" s="67" t="s">
        <v>316</v>
      </c>
      <c r="L40" s="67" t="s">
        <v>317</v>
      </c>
      <c r="M40" s="67" t="s">
        <v>318</v>
      </c>
      <c r="N40" s="67" t="s">
        <v>319</v>
      </c>
      <c r="O40" s="67" t="s">
        <v>320</v>
      </c>
      <c r="P40" s="67" t="s">
        <v>321</v>
      </c>
      <c r="Q40" s="67" t="s">
        <v>322</v>
      </c>
      <c r="R40" s="67" t="s">
        <v>323</v>
      </c>
      <c r="S40" s="67" t="s">
        <v>324</v>
      </c>
      <c r="T40" s="67" t="s">
        <v>325</v>
      </c>
      <c r="U40" s="67" t="s">
        <v>326</v>
      </c>
      <c r="V40" s="67" t="s">
        <v>327</v>
      </c>
      <c r="W40" s="67" t="s">
        <v>328</v>
      </c>
      <c r="X40" s="69" t="s">
        <v>329</v>
      </c>
      <c r="Y40" s="70" t="s">
        <v>330</v>
      </c>
      <c r="Z40" s="70" t="s">
        <v>330</v>
      </c>
    </row>
    <row r="41" spans="1:26" ht="15">
      <c r="B41" s="71"/>
      <c r="C41" s="72"/>
      <c r="D41" s="72"/>
      <c r="E41" s="71"/>
      <c r="F41" s="71"/>
      <c r="G41" s="71"/>
      <c r="H41" s="71"/>
      <c r="I41" s="71"/>
      <c r="J41" s="71"/>
      <c r="K41" s="71"/>
      <c r="L41" s="71"/>
      <c r="M41" s="71"/>
      <c r="N41" s="71"/>
      <c r="O41" s="71"/>
      <c r="P41" s="71"/>
      <c r="Q41" s="71"/>
      <c r="R41" s="71"/>
      <c r="S41" s="71"/>
      <c r="T41" s="71"/>
      <c r="U41" s="71"/>
      <c r="V41" s="71"/>
      <c r="W41" s="71"/>
      <c r="X41" s="73">
        <f>COUNTIF(E41:W41,"SI")</f>
        <v>0</v>
      </c>
      <c r="Y41" s="74" t="str">
        <f>IF(OR(T41="SI",X41&gt;11),"100",IF(X41&gt;5,"80",IF(X41&gt;0,"60","")))</f>
        <v/>
      </c>
      <c r="Z41" s="75" t="str">
        <f>IF(OR(T41="SI",X41&gt;11),"CATASTRÓFICO",IF(X41&gt;5,"MAYOR",IF(X41&gt;0,"MODERADO","")))</f>
        <v/>
      </c>
    </row>
    <row r="45" spans="1:26" ht="23.45">
      <c r="A45" s="352" t="s">
        <v>331</v>
      </c>
      <c r="B45" s="352"/>
      <c r="C45" s="352"/>
      <c r="D45" s="352"/>
      <c r="E45" s="352"/>
      <c r="F45" s="352"/>
      <c r="G45" s="352"/>
      <c r="H45" s="352"/>
      <c r="I45" s="352"/>
      <c r="J45" s="352"/>
    </row>
    <row r="46" spans="1:26">
      <c r="C46" s="22"/>
      <c r="D46" s="5"/>
      <c r="E46" s="5"/>
      <c r="F46" s="5"/>
      <c r="G46" s="5"/>
      <c r="H46" s="5"/>
    </row>
    <row r="47" spans="1:26" ht="15.6">
      <c r="B47" s="359" t="s">
        <v>275</v>
      </c>
      <c r="C47" s="88" t="s">
        <v>218</v>
      </c>
      <c r="D47" s="91"/>
      <c r="E47" s="102"/>
      <c r="F47" s="92"/>
      <c r="G47" s="102"/>
      <c r="H47" s="93"/>
      <c r="J47" s="355" t="s">
        <v>332</v>
      </c>
    </row>
    <row r="48" spans="1:26" ht="15.6">
      <c r="B48" s="359"/>
      <c r="C48" s="89">
        <v>1</v>
      </c>
      <c r="D48" s="94"/>
      <c r="E48" s="103"/>
      <c r="F48" s="87"/>
      <c r="G48" s="103"/>
      <c r="H48" s="95"/>
      <c r="J48" s="356"/>
    </row>
    <row r="49" spans="2:10" ht="15.6">
      <c r="B49" s="359"/>
      <c r="C49" s="88" t="s">
        <v>212</v>
      </c>
      <c r="D49" s="108"/>
      <c r="E49" s="109"/>
      <c r="F49" s="92"/>
      <c r="G49" s="102"/>
      <c r="H49" s="93"/>
      <c r="J49" s="360" t="s">
        <v>221</v>
      </c>
    </row>
    <row r="50" spans="2:10" ht="15.6">
      <c r="B50" s="359"/>
      <c r="C50" s="89">
        <v>0.8</v>
      </c>
      <c r="D50" s="110"/>
      <c r="E50" s="111"/>
      <c r="F50" s="100"/>
      <c r="G50" s="107"/>
      <c r="H50" s="101"/>
      <c r="J50" s="361"/>
    </row>
    <row r="51" spans="2:10" ht="15.6">
      <c r="B51" s="359"/>
      <c r="C51" s="88" t="s">
        <v>207</v>
      </c>
      <c r="D51" s="96"/>
      <c r="E51" s="104"/>
      <c r="F51" s="86"/>
      <c r="G51" s="103"/>
      <c r="H51" s="95"/>
      <c r="J51" s="362" t="s">
        <v>215</v>
      </c>
    </row>
    <row r="52" spans="2:10" ht="15.6">
      <c r="B52" s="359"/>
      <c r="C52" s="89">
        <v>0.6</v>
      </c>
      <c r="D52" s="96"/>
      <c r="E52" s="104"/>
      <c r="F52" s="86"/>
      <c r="G52" s="103"/>
      <c r="H52" s="95"/>
      <c r="J52" s="363"/>
    </row>
    <row r="53" spans="2:10" ht="15.6">
      <c r="B53" s="359"/>
      <c r="C53" s="88" t="s">
        <v>201</v>
      </c>
      <c r="D53" s="112"/>
      <c r="E53" s="109"/>
      <c r="F53" s="113"/>
      <c r="G53" s="102"/>
      <c r="H53" s="93"/>
      <c r="J53" s="364" t="s">
        <v>208</v>
      </c>
    </row>
    <row r="54" spans="2:10" ht="15.6">
      <c r="B54" s="359"/>
      <c r="C54" s="89">
        <v>0.4</v>
      </c>
      <c r="D54" s="98"/>
      <c r="E54" s="111"/>
      <c r="F54" s="99"/>
      <c r="G54" s="107"/>
      <c r="H54" s="101"/>
      <c r="J54" s="365"/>
    </row>
    <row r="55" spans="2:10" ht="15.6">
      <c r="B55" s="359"/>
      <c r="C55" s="90" t="s">
        <v>195</v>
      </c>
      <c r="D55" s="97"/>
      <c r="E55" s="105"/>
      <c r="F55" s="86"/>
      <c r="G55" s="103"/>
      <c r="H55" s="95"/>
      <c r="J55" s="353" t="s">
        <v>198</v>
      </c>
    </row>
    <row r="56" spans="2:10" ht="15.6">
      <c r="B56" s="359"/>
      <c r="C56" s="89">
        <v>0.2</v>
      </c>
      <c r="D56" s="98"/>
      <c r="E56" s="106"/>
      <c r="F56" s="99"/>
      <c r="G56" s="107"/>
      <c r="H56" s="101"/>
      <c r="J56" s="354"/>
    </row>
    <row r="57" spans="2:10" ht="17.45">
      <c r="D57" s="79" t="s">
        <v>200</v>
      </c>
      <c r="E57" s="83" t="s">
        <v>205</v>
      </c>
      <c r="F57" s="83" t="s">
        <v>211</v>
      </c>
      <c r="G57" s="85" t="s">
        <v>217</v>
      </c>
      <c r="H57" s="80" t="s">
        <v>223</v>
      </c>
    </row>
    <row r="58" spans="2:10">
      <c r="D58" s="81">
        <v>0.2</v>
      </c>
      <c r="E58" s="84">
        <v>0.4</v>
      </c>
      <c r="F58" s="84">
        <v>0.6</v>
      </c>
      <c r="G58" s="84">
        <v>0.8</v>
      </c>
      <c r="H58" s="82">
        <v>1</v>
      </c>
    </row>
    <row r="59" spans="2:10" ht="23.45">
      <c r="D59" s="366" t="s">
        <v>191</v>
      </c>
      <c r="E59" s="366"/>
      <c r="F59" s="366"/>
      <c r="G59" s="366"/>
      <c r="H59" s="366"/>
    </row>
    <row r="63" spans="2:10">
      <c r="D63" s="357" t="s">
        <v>333</v>
      </c>
      <c r="E63" s="357"/>
      <c r="F63" s="357"/>
    </row>
    <row r="64" spans="2:10">
      <c r="D64" s="116" t="s">
        <v>334</v>
      </c>
      <c r="E64" s="116" t="s">
        <v>335</v>
      </c>
      <c r="F64" s="116" t="s">
        <v>336</v>
      </c>
    </row>
    <row r="65" spans="4:6" ht="86.45">
      <c r="D65" s="115" t="s">
        <v>337</v>
      </c>
      <c r="E65" s="76" t="s">
        <v>338</v>
      </c>
      <c r="F65" s="76" t="s">
        <v>339</v>
      </c>
    </row>
    <row r="66" spans="4:6" ht="57.6">
      <c r="D66" s="115" t="s">
        <v>340</v>
      </c>
      <c r="E66" s="76" t="s">
        <v>341</v>
      </c>
      <c r="F66" s="115" t="s">
        <v>342</v>
      </c>
    </row>
    <row r="67" spans="4:6" ht="57.6">
      <c r="D67" s="115" t="s">
        <v>343</v>
      </c>
      <c r="E67" s="115" t="s">
        <v>344</v>
      </c>
      <c r="F67" s="115" t="s">
        <v>345</v>
      </c>
    </row>
    <row r="69" spans="4:6" ht="30" customHeight="1">
      <c r="D69" s="77" t="s">
        <v>346</v>
      </c>
      <c r="E69" s="358" t="s">
        <v>347</v>
      </c>
      <c r="F69" s="358"/>
    </row>
    <row r="70" spans="4:6" ht="30" customHeight="1">
      <c r="D70" s="77" t="s">
        <v>348</v>
      </c>
      <c r="E70" s="358" t="s">
        <v>349</v>
      </c>
      <c r="F70" s="358"/>
    </row>
    <row r="73" spans="4:6">
      <c r="E73" s="117" t="s">
        <v>332</v>
      </c>
      <c r="F73" s="117" t="s">
        <v>350</v>
      </c>
    </row>
    <row r="74" spans="4:6" ht="28.9">
      <c r="E74" s="118" t="s">
        <v>351</v>
      </c>
      <c r="F74" s="119" t="s">
        <v>352</v>
      </c>
    </row>
    <row r="75" spans="4:6" ht="28.9">
      <c r="E75" s="120" t="s">
        <v>353</v>
      </c>
      <c r="F75" s="119" t="s">
        <v>354</v>
      </c>
    </row>
    <row r="76" spans="4:6" ht="28.9">
      <c r="E76" s="121" t="s">
        <v>212</v>
      </c>
      <c r="F76" s="119" t="s">
        <v>354</v>
      </c>
    </row>
    <row r="77" spans="4:6" ht="28.9">
      <c r="E77" s="122" t="s">
        <v>355</v>
      </c>
      <c r="F77" s="119" t="s">
        <v>354</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8E1FF-41B3-49C0-81B2-2BD906D802CA}"/>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3B77312F-BB27-49D8-B163-04BF46CD2E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2026-06-09T13:41:23Z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14951900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