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Formulación de Riesgos de Gestión AÑO 2026\"/>
    </mc:Choice>
  </mc:AlternateContent>
  <xr:revisionPtr revIDLastSave="27" documentId="13_ncr:1_{2893C3FD-CE1B-494F-A291-CEDB0B113F8E}" xr6:coauthVersionLast="47" xr6:coauthVersionMax="47" xr10:uidLastSave="{3EAAC0B4-1083-494A-B0B7-5874FDE616AB}"/>
  <bookViews>
    <workbookView xWindow="-108" yWindow="-108" windowWidth="23256" windowHeight="12456" tabRatio="789" firstSheet="1" activeTab="1" xr2:uid="{E9951750-6718-4E65-99C4-7D8C6E70D595}"/>
  </bookViews>
  <sheets>
    <sheet name="CONTROL DE CAMBIOS" sheetId="13" r:id="rId1"/>
    <sheet name="Riesgos Gestión #1" sheetId="10" r:id="rId2"/>
    <sheet name="Riesgos Gestión #2" sheetId="12" r:id="rId3"/>
    <sheet name="Datos" sheetId="5" r:id="rId4"/>
    <sheet name="Instructivo" sheetId="4" r:id="rId5"/>
  </sheets>
  <definedNames>
    <definedName name="_xlnm.Print_Area" localSheetId="1">'Riesgos Gestión #1'!$A$1:$BB$23</definedName>
    <definedName name="_xlnm.Print_Area" localSheetId="2">'Riesgos Gestión #2'!$A$1:$BB$22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12" l="1"/>
  <c r="L17" i="12" s="1"/>
  <c r="M17" i="12" s="1"/>
  <c r="AK17" i="12" s="1"/>
  <c r="AJ17" i="12" s="1"/>
  <c r="AF20" i="12"/>
  <c r="AA20" i="12"/>
  <c r="X20" i="12"/>
  <c r="AF19" i="12"/>
  <c r="AA19" i="12"/>
  <c r="X19" i="12"/>
  <c r="AF18" i="12"/>
  <c r="AA18" i="12"/>
  <c r="X18" i="12"/>
  <c r="AF17" i="12"/>
  <c r="AA17" i="12"/>
  <c r="X17" i="12"/>
  <c r="H17" i="12"/>
  <c r="I17" i="12" s="1"/>
  <c r="AI17" i="12" s="1"/>
  <c r="K17" i="10"/>
  <c r="AK18" i="12" l="1"/>
  <c r="AJ18" i="12" s="1"/>
  <c r="N17" i="12"/>
  <c r="O17" i="12" s="1"/>
  <c r="AG17" i="12"/>
  <c r="AH17" i="12" s="1"/>
  <c r="AL17" i="12" s="1"/>
  <c r="AM17" i="12" s="1"/>
  <c r="AG18" i="12"/>
  <c r="AF18" i="10"/>
  <c r="AF17" i="10"/>
  <c r="AF19" i="10"/>
  <c r="AF21" i="10"/>
  <c r="AF20" i="10"/>
  <c r="AA21" i="10"/>
  <c r="X21" i="10"/>
  <c r="AA20" i="10"/>
  <c r="X20" i="10"/>
  <c r="AA19" i="10"/>
  <c r="X19" i="10"/>
  <c r="AA18" i="10"/>
  <c r="X18" i="10"/>
  <c r="AA17" i="10"/>
  <c r="X17" i="10"/>
  <c r="L17" i="10"/>
  <c r="H17" i="10"/>
  <c r="I17" i="10" s="1"/>
  <c r="AK19" i="12" l="1"/>
  <c r="AJ19" i="12" s="1"/>
  <c r="AI18" i="12"/>
  <c r="AG19" i="12" s="1"/>
  <c r="AH18" i="12"/>
  <c r="AL18" i="12" s="1"/>
  <c r="AM18" i="12" s="1"/>
  <c r="AI17" i="10"/>
  <c r="AG18" i="10" s="1"/>
  <c r="M17" i="10"/>
  <c r="AK17" i="10" s="1"/>
  <c r="N17" i="10"/>
  <c r="O17" i="10" s="1"/>
  <c r="AG17" i="10"/>
  <c r="AH17" i="10" s="1"/>
  <c r="AK20" i="12" l="1"/>
  <c r="AJ20" i="12" s="1"/>
  <c r="AI19" i="12"/>
  <c r="AG20" i="12" s="1"/>
  <c r="AH19" i="12"/>
  <c r="AL19" i="12" s="1"/>
  <c r="AM19" i="12" s="1"/>
  <c r="AJ17" i="10"/>
  <c r="AL17" i="10" s="1"/>
  <c r="AM17" i="10" s="1"/>
  <c r="AK18" i="10"/>
  <c r="AI18" i="10"/>
  <c r="AG19" i="10" s="1"/>
  <c r="AI19" i="10" s="1"/>
  <c r="AG20" i="10" s="1"/>
  <c r="AH18" i="10"/>
  <c r="AI20" i="12" l="1"/>
  <c r="AH20" i="12"/>
  <c r="AL20" i="12" s="1"/>
  <c r="AM20" i="12" s="1"/>
  <c r="AH19" i="10"/>
  <c r="AI20" i="10"/>
  <c r="AG21" i="10" s="1"/>
  <c r="AH20" i="10"/>
  <c r="AJ18" i="10"/>
  <c r="AL18" i="10" s="1"/>
  <c r="AM18" i="10" s="1"/>
  <c r="AK19" i="10"/>
  <c r="AI21" i="10" l="1"/>
  <c r="AH21" i="10"/>
  <c r="AJ19" i="10"/>
  <c r="AL19" i="10" s="1"/>
  <c r="AM19" i="10" s="1"/>
  <c r="AK20" i="10"/>
  <c r="AJ20" i="10" l="1"/>
  <c r="AL20" i="10" s="1"/>
  <c r="AM20" i="10" s="1"/>
  <c r="AK21" i="10"/>
  <c r="AJ21" i="10" l="1"/>
  <c r="AL21" i="10" s="1"/>
  <c r="AM21" i="10" s="1"/>
  <c r="X41" i="4" l="1"/>
  <c r="Z41" i="4" s="1"/>
  <c r="Y4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468C8F3C-B7B2-4249-90F7-F8CEB6D26360}">
      <text>
        <r>
          <rPr>
            <b/>
            <sz val="9"/>
            <color indexed="81"/>
            <rFont val="Tahoma"/>
            <family val="2"/>
          </rPr>
          <t>ACEPTAR EL RIESGO
REDUCIR EL RIESGO
EVITAR EL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146C719A-6AFB-4099-B513-0A65D0A6E378}">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<sst xmlns="http://schemas.openxmlformats.org/spreadsheetml/2006/main" count="557" uniqueCount="352">
  <si>
    <t>CONTROL DE CAMBIOS</t>
  </si>
  <si>
    <t>A continuación se presentan los cambios realizados de los riesgos en el proceso</t>
  </si>
  <si>
    <t xml:space="preserve">FECHA </t>
  </si>
  <si>
    <t>CAMBIO REALIZADO</t>
  </si>
  <si>
    <t>No requiere actualización</t>
  </si>
  <si>
    <t>Se podrán incluir más filas de acuerdo a la cambios realizados</t>
  </si>
  <si>
    <t xml:space="preserve">DIRECCIONAMIENTO ESTRATÉGICO </t>
  </si>
  <si>
    <t>CÓDIGO</t>
  </si>
  <si>
    <t>E-DES-FT-015</t>
  </si>
  <si>
    <t>VERSIÓN</t>
  </si>
  <si>
    <t>11</t>
  </si>
  <si>
    <t>MAPA DE RIESGOS DE GESTIÓN Y RIESGOS FISCALES</t>
  </si>
  <si>
    <t>PÁGINA</t>
  </si>
  <si>
    <t>1 DE 2</t>
  </si>
  <si>
    <t>VIGENTE DESDE</t>
  </si>
  <si>
    <t>Proceso</t>
  </si>
  <si>
    <t xml:space="preserve">GESTIÓN DE INVENTARIOS, ALMACEN Y ECONOMATO </t>
  </si>
  <si>
    <t>Objetivo del Proceso</t>
  </si>
  <si>
    <t>Administrar los bienes muebles de consumo, perecederos y no perecederos y los bienes muebles de propiedad, planta y equipo adquiridos y/o recibidos por el Instituto, dirigiendo su almacenamiento, registro y distribución bajo las normas y lineamientos que regulan la materia, haciendo uso de las herramientas tecnológicas que le permitan mantener actualizados los inventarios y optimizar el uso de los recursos del Instituto para apoyar el abastecimiento de las sedes y unidades de protección integral de IDIPRON y la entrega de información confiable para la toma de decisiones</t>
  </si>
  <si>
    <t>Alcance</t>
  </si>
  <si>
    <t>El proceso inicia desde la recepción de los documentos para el ingreso de los elementos y/o bienes, los cuales son administrados, custodiados, controlados, distribuidos y puestos a disposición de los diferentes procesos del IDIPRON y finaliza con la actualización del inventario en bodega, la entrega de la cuenta mensual y los controles administrativos sobre los elementos en bodega y los bienes en servicio.</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</si>
  <si>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</si>
  <si>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</si>
  <si>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</si>
  <si>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</si>
  <si>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</si>
  <si>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</si>
  <si>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</si>
  <si>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</si>
  <si>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</si>
  <si>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</si>
  <si>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</si>
  <si>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</si>
  <si>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</si>
  <si>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</si>
  <si>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</si>
  <si>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</si>
  <si>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</si>
  <si>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</si>
  <si>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</si>
  <si>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</si>
  <si>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</si>
  <si>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</si>
  <si>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</si>
  <si>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</si>
  <si>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</si>
  <si>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</si>
  <si>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</si>
  <si>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</si>
  <si>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</si>
  <si>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</si>
  <si>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</si>
  <si>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</si>
  <si>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</si>
  <si>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</si>
  <si>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</si>
  <si>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</si>
  <si>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</si>
  <si>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</si>
  <si>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</si>
  <si>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</si>
  <si>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</si>
  <si>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</si>
  <si>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</si>
  <si>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</si>
  <si>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</si>
  <si>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</si>
  <si>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</si>
  <si>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</si>
  <si>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</si>
  <si>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</si>
  <si>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</si>
  <si>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Quejas de los usuarios internos</t>
  </si>
  <si>
    <t xml:space="preserve">Generación de información inconsistente respecto a los bienes o elementos de la entidad custodiados por el proceso que se encuentren en las sub bodegas del almacén </t>
  </si>
  <si>
    <t>Posibilidad de afectación reputacional por quejas de los usuarios internos debido a la generación de información inconsistente respecto a los bienes o elementos de la entidad custodiados por el proceso que se encuentren en las sub bodegas del almacén</t>
  </si>
  <si>
    <t>El riesgo afecta la imagen de la entidad internamente, de conocimiento general nivel interno, de junta directiva y/o de proveedores</t>
  </si>
  <si>
    <t>El/la funcionario o contratista designado/a</t>
  </si>
  <si>
    <t>Cada vez que se recibe documentación para ingreso de bienes a la bodega por parte del supervisor del contrato</t>
  </si>
  <si>
    <t xml:space="preserve">Verificar que la información relacionada en la factura coincida con lo relacionado en la remisión recibida en bodega. </t>
  </si>
  <si>
    <t>El /la funcionario/a o contratista designado/a verifica que la información registrada en la oferta económica o en el contrato sea igual a la registrada en la remisión y en la factura</t>
  </si>
  <si>
    <t>En caso que se presente alguna diferencia o novedad en la realización del ingreso, informa por medio de correo electrónico al supervisor del contrato para que realice la corrección o aclaración o adición de información correspondiente.</t>
  </si>
  <si>
    <t>Comprobante de Ingreso de almacén con la firma de revisado  Correos con las novedades o solicitud de corrección (Cuando aplique)</t>
  </si>
  <si>
    <t>Detectivo</t>
  </si>
  <si>
    <t>Manual</t>
  </si>
  <si>
    <t>Documentado</t>
  </si>
  <si>
    <t>Recepción e ingresos de bienes devolutivos  A-GIAE-PR-002</t>
  </si>
  <si>
    <t>Continua</t>
  </si>
  <si>
    <t>Con registro</t>
  </si>
  <si>
    <t>REDUCIR EL RIESGO</t>
  </si>
  <si>
    <t>De acuerdo con la metodología para la administración del riesgo, no se formulan acciones de fortalecimiento para la vigencia 2026, por cuanto los controles existentes se consideran suficientes y permiten mitigar el riesgo</t>
  </si>
  <si>
    <t>Se verificó la gestión de 121 comprobantes de ingreso mediante el cotejo de documentos soporte frente al aplicativo institucional. En cumplimiento de los puntos de control 3 y 14 del procedimiento A-GIAE-PR-002, se validó la integridad de facturas, remisiones y actas, asegurando que los datos registrados coincidan plenamente con las propuestas económicas definitivas. El 100% de los ingresos se encuentran en estado "APROBADO" en el sistema. Ante la detección de inconsistencias documentales, se aplicó el punto de control 4, notificando oportunamente a la supervisión vía correo electrónico para su respectiva aclaración o corrección previa al registro definitivo, garantizando así la calidad de la información.</t>
  </si>
  <si>
    <t>De acuerdo con la metodología, no se formularon acciones adicionales para la vigencia 2026, dado que los controles actuales del procedimiento A-GIAE-PR-003 se consideran suficientes para mitigar el riesgo.</t>
  </si>
  <si>
    <t>No se materializó el riesgo; los controles preventivos fueron efectivos.</t>
  </si>
  <si>
    <t>Se monitoreó el 100% de los ingresos del periodo. La aplicación del procedimiento A-GIAE-PR-002 garantizó la detección y corrección preventiva de novedades documentales. Los registros se oficializaron y comunicaron bajo criterios de oportunidad y trazabilidad, asegurando la consistencia de la información.</t>
  </si>
  <si>
    <t xml:space="preserve">
Control No. 1: 
Se valida la aplicación del control desde los 121 comprobantes correspondientes al periodo.
Control No. 2:
 Se evidencia la aplicación del control con el correcto diligenciamiento del formato Solicitud De Bienes De Consumo, Consumo Controlado o Devolutivos A-GIAE-FT-002, correspondiente al periodo evaluado
Control No. 3: 
Se evidencia la aplicación del control con la aplicación del formato Traslado, Salida y Entrega de Elementos de Consumo A-GIAE-FT-003 para el periodo evaluado, tal como fue definido en el control
Control No. 4: 
Se verifica la correcta aplicación del control, con la  Captura de pantalla del Formato Tarjeta de Kardex Mural A-GIAE-FT-004 para el periodo evaluado
Control 5:
Se evidencia la aplicación del control con el reporte de 9 casos en la mesa de ayuda ARANDA, correspondientes al cuatrimestre evaluado 
No se requiere acción de fortalecimiento
No se materializó el riesgo
&amp;</t>
  </si>
  <si>
    <t xml:space="preserve">CONTROL 1
La evidencia aportada no permite verificar la ejecución de la actividad de control, toda vez que los comprobantes de ingreso a almacén presentados como soporte no cuentan con la firma de revisión establecida en el diseño del control. En consecuencia, no es posible evidenciar que se haya realizado la verificación entre la información registrada en la oferta económica o contrato, la remisión y la factura, conforme a lo definido.
Recomendación
Se recomienda fortalecer la documentación de la ejecución del control, asegurando que los comprobantes de ingreso a almacén cuenten con los mecanismos de validación definidos, para que refleje adecuadamente la forma en que se documenta su ejecución.
CONTROL 2
se evidenció la ejecución de la actividad de control
CONTROL 3
se evidenció la ejecución de la actividad de control
CONTROL 4
se evidenció la ejecución de la actividad de control
CONTROL 5
se evidenció la ejecución de la actividad de control
ACCIONES DE FORTALECIMIENTO
El proceso indica que “no se formulan acciones de fortalecimiento para la vigencia 2026, por cuanto los controles existentes se consideran suficientes y permiten mitigar el riesgo”
MATERIALIZACIÓN DEL RIESGO
No se materializo el riesgo
</t>
  </si>
  <si>
    <t>El/la funcionario/a o contratista  de la sub bodega</t>
  </si>
  <si>
    <t>Cada vez que se recibe documentación para egreso</t>
  </si>
  <si>
    <t xml:space="preserve">Verificar el correcto diligenciamiento del formato  Solicitud De Bienes De Consumo, Consumo Controlado o Devolutivos A-GIAE-FT-002
</t>
  </si>
  <si>
    <t>El/la funcionario/a o contratista  de la sub bodega hace entrega de los bienes o elementos de acuerdo con lo relacionado en el formato Solicitud De Bienes De Consumo, Consumo Controlado o Devolutivos A-GIAE-FT-002, el cual debe venir totalmente diligenciado y firmado por los/as funcionarios/as o contratistas que se especifican en el formato</t>
  </si>
  <si>
    <t>En caso que no se encuentre debidamente diligenciado y/o firmado, se devuelve a través de correo electrónico al/la solicitante para que sea ajustado</t>
  </si>
  <si>
    <t xml:space="preserve">Solicitud De Bienes De Consumo, Consumo Controlado o Devolutivos A-GIAE-FT-002
Correo electrónico ( Cuando aplique) </t>
  </si>
  <si>
    <t>Egreso De Elementos de Consumo, Consumo Controlado o Bienes Devolutivos  A-GIAE-PR-003</t>
  </si>
  <si>
    <t>Se validó la gestión de las solicitudes de bienes mediante el formato A-GIAE-FT-002. En cumplimiento de los puntos de control 5 y 8 del procedimiento A-GIAE-PR-003, se verificó satisfactoriamente que cada requerimiento contara con las firmas de autorización vigentes y la disponibilidad de existencias en el aplicativo. El 100% de los formatos recibidos cumplieron con los requisitos técnicos y legales establecidos, permitiendo continuar con el proceso de alistamiento y despacho</t>
  </si>
  <si>
    <t>No se materializó el riesgo.</t>
  </si>
  <si>
    <t>El control garantizó que la totalidad de las solicitudes tramitadas contaran con el debido soporte documental y autorizaciones previas. La efectividad en el diligenciamiento por parte de las dependencias facilitó la oficialización oportuna de los egresos en el aplicativo, asegurando la trazabilidad de los bienes y la consistencia de los inventarios en la sub-bodega.</t>
  </si>
  <si>
    <t xml:space="preserve">
Cada vez que se reciben solicitudes de bienes y/o elementos
</t>
  </si>
  <si>
    <t>Verificar que lo que se despacha coincida con lo diligenciado en el formato</t>
  </si>
  <si>
    <t>El/la funcionario/a o contratista  de la sub bodega,  elabora la salida de almacén a través del formato Traslado, Salida y Entrega de Elementos de Consumo A-GIAE-FT-003, verificando que lo que se despacha coincida con lo diligenciado en el formato y elabora el comprobante de egreso en el aplicativo sistematizado para actualizar el inventario</t>
  </si>
  <si>
    <t>En el caso del alistamiento que se identifique un faltante o sobrante se procede a realizar un nuevo conteo para contrastar que el formato Solicitud De Bienes De Consumo, Consumo Controlado o Devolutivos A-GIAE-FT-002 coincida con el formato Traslado, Salida y Entrega de Elementos de Consumo A-GIAE-FT-003</t>
  </si>
  <si>
    <t>Traslado, Salida y Entrega de Elementos de Consumo A-GIAE-FT-003</t>
  </si>
  <si>
    <t>Se realizó la verificación del alistamiento y despacho de bienes mediante el formato A-GIAE-FT-003. En cumplimiento de los puntos de control 15, 17 y 21 del procedimiento A-GIAE-PR-003, se confrontaron físicamente las denominaciones y cantidades contra lo registrado en las solicitudes A-GIAE-FT-002. se formalizó la entrega con las firmas a satisfacción de los delegados de las dependencias. Durante el proceso, se validó la integridad física de los elementos previo a su salida de las sub-bodegas.</t>
  </si>
  <si>
    <t>No se formulan acciones de fortalecimiento para la vigencia 2026, ya que la aplicación del procedimiento A-GIAE-PR-003 y el uso del formato FT-003 garantizan la mitigación del riesgo en la fase de entrega.</t>
  </si>
  <si>
    <t>La trazabilidad documental se mantiene completa con los originales firmados por los responsables del recibo, asegurando el control sobre el destino final de los bienes.</t>
  </si>
  <si>
    <t xml:space="preserve">
El/la funcionario/a o contratista  de la sub bodega</t>
  </si>
  <si>
    <t>Cada vez que haya movimientos de entradas o salidas</t>
  </si>
  <si>
    <t>Verificar que los datos registrados en la tarjeta correspondan a los registrados en los formatos de ingreso y/o egreso de los elementos y en el aplicativo sistematizado para actualizar el inventario</t>
  </si>
  <si>
    <t>Se realiza la actualización de las tarjetas de kardex A-GIAE-FT-004, siempre y cuando haya movimientos de entradas o salidas, verificando que los datos registrados en la tarjeta correspondan a los registrados en los formatos de ingreso y/o egreso de los elementos y en el aplicativo sistematizado para actualizar el inventario</t>
  </si>
  <si>
    <t>El/la funcionario/a o contratista de la sub bodega, deberá realizar la corrección en la tarjeta de kardex</t>
  </si>
  <si>
    <t xml:space="preserve"> Captura de pantalla del Formato Tarjeta de Kardex Mural A-GIAE-FT-004</t>
  </si>
  <si>
    <t>Se realizó el seguimiento y verificación de las Tarjetas Kardex Mural A-GIAE-FT-004 en las sub-bodegas. Se revisó que los movimientos de entrada y salida reportados en el periodo fueron registrados manualmente de manera inmediata, manteniendo la trazabilidad desde el documento soporte (Comprobantes de Ingreso y Formatos de Salida A-GIAE-FT-003) hacia el saldo reflejado en cada tarjeta kardex.</t>
  </si>
  <si>
    <t>Durante el periodo de monitoreo, no se requirieron acciones adicionales de fortalecimiento, toda vez que el procedimiento de registro manual en el Kardex Mural se viene ejecutando de manera rigurosa, sirviendo como un control preventivo eficaz para la detección de inconsistencias antes del cierre de inventarios</t>
  </si>
  <si>
    <t>No se materializó el riesgo. El control permitió mantener la integridad de la información y la custodia de los bienes sin presentar faltantes ni sobrantes durante las verificaciones aleatorias</t>
  </si>
  <si>
    <t>Se resalta la importancia del Kardex Mural como herramienta de control visual y auditoría rápida. Se observó que las tarjetas guardan total concordancia con las existencias físicas en los estantes y con los saldos reportados en el aplicativo sistematizado. Este control garantiza que cualquier funcionario con la autoridad debida pueda conocer la disponibilidad real de elementos de manera inmediata y veraz</t>
  </si>
  <si>
    <t>Los/las colaboradores del proceso de Gestión de Inventarios, Almacén y Economato</t>
  </si>
  <si>
    <t>Cada vez que se presenta una inconsistencia en el aplicativo</t>
  </si>
  <si>
    <t>Verificar que se haya registrado el caso de la inconsistencia en el aplicativo ARANDA</t>
  </si>
  <si>
    <t xml:space="preserve"> Se verifica que el caso tenga un código asignado y que se le haya asignado a un funcionario/a o contratista </t>
  </si>
  <si>
    <t xml:space="preserve">En caso de evidenciar inconsistencias en el Aplicativo Sistematizado, los colaboradores del proceso de Gestión de Inventarios, Almacén y Economato, reportan la novedad en la mesa de ayuda ARANDA
</t>
  </si>
  <si>
    <t>Reporte en Excel con la relación de los casos registrados en la mesa de ayuda</t>
  </si>
  <si>
    <t>Correctivo</t>
  </si>
  <si>
    <t xml:space="preserve"> A-GIAE-IN-002 "Ingreso y egreso de alimentos en bodega" y A-GIAE-IN-003 "Almacenamiento y disposición de bienes y elementos en bodega"</t>
  </si>
  <si>
    <t>Se realizó el monitoreo de las novedades reportadas en el Aplicativo Sistematizado a través de la mesa de ayuda ARANDA. Se verificó que cada inconsistencia técnica detectada por los colaboradores del proceso contara con su respectivo número de caso, asignación de especialista y su estado. Se valida mediante el reporte que todas las incidencias del cuatrimestre fueran asignadas, atendidas y/o solucionadas, que pueda garantizar la operatividad del sistema en el menor tiempo posible</t>
  </si>
  <si>
    <t>No se definieron acciones de fortalecimiento, dado que el uso de la plataforma ARANDA y el seguimiento mediante reportes de gestión son controles correctivos suficientes para mitigar errores en el procesamiento de datos.</t>
  </si>
  <si>
    <t>La efectividad del control se fundamenta en la gestión y cierre de los casos reportados ante la mesa de ayuda</t>
  </si>
  <si>
    <t xml:space="preserve">Se podrán incluir más filas de acuerdo a la cantidad de riesgos que se requieran relacionar </t>
  </si>
  <si>
    <t>Vr. 02; 13/03/2024</t>
  </si>
  <si>
    <t>2 DE 2</t>
  </si>
  <si>
    <t xml:space="preserve">Generación de información inconsistente respecto a los bienes devolutivos y/o elementos de consumo controlado  en bodega o en servicio </t>
  </si>
  <si>
    <t xml:space="preserve">Posibilidad de afectación reputacional por quejas de los usuarios internos debido a la generación de información inconsistente respecto a los bienes devolutivos y/o elementos de consumo controlado en bodega o en servicio </t>
  </si>
  <si>
    <t>El riesgo afecta la imagen de algún área de la organización.</t>
  </si>
  <si>
    <t>Los/as colaboradores/as del proceso Gestión de Inventarios, Almacén y Economato</t>
  </si>
  <si>
    <t xml:space="preserve">
Anualmente</t>
  </si>
  <si>
    <t>Verificar físicamente los elementos encontrados contra los registros del sistema</t>
  </si>
  <si>
    <t>Se realiza una toma física de inventarios integral, registrando lo observado  y verificando físicamente  los elementos encontrados contra los registros del sistema, con el fin de determinar su existencia y actualizar lo requerido.</t>
  </si>
  <si>
    <t xml:space="preserve">
Se deja registrada la novedad en el informe de toma física, si aplica</t>
  </si>
  <si>
    <t xml:space="preserve">Informe de toma física </t>
  </si>
  <si>
    <t>Control de Bienes Devolutivos y/o de Consumo Controlado en Servicio A-GIAE-PR-008</t>
  </si>
  <si>
    <t>De acuerdo con la periodicidad establecida en la matriz, este control se ejecuta de manera anual. Durante el presente periodo de monitoreo, la actividad se encuentra en fase de planeación. Por lo tanto, no se realizaron tomas físicas integrales en este cuatrimestre</t>
  </si>
  <si>
    <t>No se formulan acciones de fortalecimiento para la vigencia 2026. Los controles existentes se consideran suficientes y el cumplimiento de la toma física anual se verificará una vez se cumpla el periodo.</t>
  </si>
  <si>
    <t>No se materializó.</t>
  </si>
  <si>
    <t>A la fecha del corte, el control se reporta como "en proceso de planeación" de acuerdo a su periodicidad anual.</t>
  </si>
  <si>
    <t>Control No. 1:
 Este control se ejecutara en el ultimo cuatrimestre del año
Control No. 2. 
Se evidencia la aplicación del control con las 17 actas de tomas físicas aletaroias en diferentes sedes del instituto entres los meses de Enero a Abril.
Control No. 3: 
Se evidencia la aplicación del control desde el formato A-GIAE-FT006. 
Control No. 4: 
Se evidencia toma fisica de inventarios, documentado en el informe adjunto en donde no se evidencias faltantes.
No se requiere la aplicación de acción de fortalecimiento
No se materializó el riesgo
&amp;</t>
  </si>
  <si>
    <t xml:space="preserve">CONTROL 1
Se reportó que durante este periodo no se dio aplicación a la actividad de control
CONTROL 2
se evidenció la ejecución de la actividad de control
CONTROL 3
se evidenció la ejecución de la actividad de control
CONTROL 4
se evidenció la ejecución de la actividad de control
ACCIONES DE FORTALECIMIENTO
El proceso indica que “no se formulan acciones de fortalecimiento para la vigencia 2026, por cuanto los controles existentes se consideran suficientes y permiten mitigar el riesgo”
MATERIALIZACIÓN DEL RIESGO
No se materializo el riesgo
</t>
  </si>
  <si>
    <t>Los/as funcionarios/as o contratistas del proceso Gestión de Inventarios, Almacén y Economato</t>
  </si>
  <si>
    <t>Cada vez que se solicite por parte de la Gerencia de Recursos Físicos u otra dependencia, la realización tomas físicas selectivas y/o aleatorias</t>
  </si>
  <si>
    <t>Verificar físicamente una muestra de elementos determinados contra los registros del sistema, con el fin de determinar su existencia y  actualizar lo requerido.</t>
  </si>
  <si>
    <t>Se realiza una toma física de inventarios selectiva o aleatoria, registrando lo observado  y verificando físicamente  los elementos encontrados contra los registros del sistema, con el fin de determinar su existencia y actualizar lo requerido.</t>
  </si>
  <si>
    <t>Se deja registrada la novedad en el informe de toma física, si aplica</t>
  </si>
  <si>
    <t xml:space="preserve">Acta de toma física </t>
  </si>
  <si>
    <t>Se ejecutó el control mediante la realización de 17 tomas físicas selectivas y aleatorias en diferentes sedes y dependencias del Instituto. En cumplimiento del procedimiento A-GIAE-PR-008, se verificó físicamente una muestra de bienes contra los registros del sistema. El proceso incluyó actividades de replaqueteo,  actualización de etiquetas (placa de inventario) en bienes que presentaban deterioro, asegurando la correcta identificación y existencia de los activos. En cada visita se realizó una mesa de trabajo sobre la Directiva 008 de la Alcaldía Mayor (Artículo 4), instruyendo a los colaboradores de Instituto sobre la responsabilidad en la administración de activos.</t>
  </si>
  <si>
    <t>No se formulan acciones de fortalecimiento. Los controles actuales, basados en actas de visita y registros de asistencia, permiten mitigar el riesgo de inconsistencias de manera oportuna mediante verificaciones directas en sitio</t>
  </si>
  <si>
    <t>La ejecución de las tomas físicas selectivas permitió validar la integridad de los bienes devolutivos y de consumo controlado en servicio</t>
  </si>
  <si>
    <t>Los/as funcionarios/as o contratistas del proceso de Gestión de Inventarios, Almacén y Economato</t>
  </si>
  <si>
    <t>Cada vez que se requiera</t>
  </si>
  <si>
    <t>Verificar  la totalidad de los bienes de la dependencia o funcionario/a contra los registros del sistema</t>
  </si>
  <si>
    <t>Los/as funcionarios/as o contratistas del proceso de Gestión de Inventarios, Almacén y Economato, apoyan la toma física de los inventarios de una dependencia o funcionario con ocasión de traslados de los inventarios, registrando lo observado y verificando  la totalidad de los bienes de la dependencia o funcionario contra los registros del sistema, con el fin de determinar su existencia y actualizar lo requerido</t>
  </si>
  <si>
    <t>En caso de encontrarse información inconsistente respecto a los bienes devolutivos y/o elementos de consumo controlado en bodega o en servicio, se procede a realizar el ajuste en el sistema, de acuerdo con los documentos que acrediten la actualización o nueva ubicación de los bienes.</t>
  </si>
  <si>
    <t>Formato de traslado generado por el aplicativo sistematizado</t>
  </si>
  <si>
    <t>Manual de Procedimientos Administrativos y Operativos Para el Manejo y Control de los Bienes Muebles y Elementos del IDIPRON A-GIAE-MA-001</t>
  </si>
  <si>
    <t>Se ejecutó el control de traspasos mediante el formato A-GIAE-FT-006, conforme al procedimiento A-GIAE-PR-005. Se validaron físicamente y en el aplicativo los movimientos de activos entre dependencias. Se verificó el cumplimiento de las firmas del funcionario que entrega y quien recibe, garantizando la correcta transferencia de la responsabilidad administrativa de los bienes.</t>
  </si>
  <si>
    <t>No se formulan acciones adicionales; los controles actuales del procedimiento se consideran suficientes para mitigar el riesgo.</t>
  </si>
  <si>
    <t>El control permitió mantener actualizada la ubicación y custodia de los bienes devolutivos en servicio</t>
  </si>
  <si>
    <t xml:space="preserve">El/la funcionario/a o contratista de la Gerencia de Recursos Físicos que realiza la toma física </t>
  </si>
  <si>
    <t>En caso que se evidencie el faltante de un bien</t>
  </si>
  <si>
    <t xml:space="preserve">Validar el faltante de un bien </t>
  </si>
  <si>
    <t>En caso de que se evidencie el faltante de un bien y el/la responsable de este no pueda justificar el traslado o cambio de ubicación, el/la funcionario/a o contratista de la Gerencia de Recursos Físicos que realiza la toma física  incluirá en el acta las acciones a seguir para la ejecución del procedimiento A-GFI-PR-017 "Responsabilidad y trámite ante siniestro".</t>
  </si>
  <si>
    <t>En caso de no reportar el faltante de la toma física, el/la Gerente de recursos fisicos deberá reportar al reponsable de inventario para que continúe con el procedimiento de responsabilidad</t>
  </si>
  <si>
    <t>Acta de toma física</t>
  </si>
  <si>
    <t xml:space="preserve"> A-GFI-PR-017 Responsabilidad y trámite ante siniestro. </t>
  </si>
  <si>
    <t>Se realizó el monitoreo sobre la aplicación del procedimiento A-GFI-PR-017. Durante las 17 tomas físicas selectivas y los procesos de traslado realizados en el cuatrimestre, se validó la existencia de los bienes frente a los registros del sistema. Al no evidenciarse faltantes injustificados ni pérdida de elementos en las muestras verificadas, no se requirió la activación de las acciones correctivas ni la inclusión de procedimientos por siniestro en las actas de visita (no se requirió la activación de la ruta de reclamación ante aseguradoras ni la formulación de denuncias penales o actas de siniestro).</t>
  </si>
  <si>
    <t>No se formulan acciones de fortalecimiento. Los controles actuales permiten la detección oportuna de novedades y la ruta de respuesta ante siniestros se encuentra plenamente operativa.</t>
  </si>
  <si>
    <t>La efectividad de los controles preventivos anteriores (tomas físicas y control de traslados) evitó la materialización de siniestros.</t>
  </si>
  <si>
    <t>área de impacto</t>
  </si>
  <si>
    <t>PROBABILIDAD DE OCURRENCIA</t>
  </si>
  <si>
    <t>IMPACTO</t>
  </si>
  <si>
    <t>CONDICIONES RIESGO INHERENTE</t>
  </si>
  <si>
    <t>AFECTACIÓN ECONÓMICA O PRESUPUESTAL</t>
  </si>
  <si>
    <t>Económico</t>
  </si>
  <si>
    <t>MUY BAJA</t>
  </si>
  <si>
    <t>LEVE</t>
  </si>
  <si>
    <t>MUY BAJA - LEVE</t>
  </si>
  <si>
    <t>BAJO</t>
  </si>
  <si>
    <t>Afectación Menor o igual a 700 SMLMV</t>
  </si>
  <si>
    <t>Leve</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</si>
  <si>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</si>
  <si>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</si>
  <si>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</si>
  <si>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</si>
  <si>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</si>
  <si>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</si>
  <si>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</si>
  <si>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</si>
  <si>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</si>
  <si>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</si>
  <si>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</si>
  <si>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</si>
  <si>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</si>
  <si>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</si>
  <si>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</si>
  <si>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</si>
  <si>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</si>
  <si>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</si>
  <si>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</si>
  <si>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</si>
  <si>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</si>
  <si>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</si>
  <si>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</si>
  <si>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</si>
  <si>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</si>
  <si>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</si>
  <si>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</si>
  <si>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BAJA - MAYOR</t>
  </si>
  <si>
    <t>BAJA - CATASTRÓFICO</t>
  </si>
  <si>
    <t>El riesgo afecta la imagen de la entidad con algunos usuarios de relevancia frente al logro de los objetivos.</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</si>
  <si>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</si>
  <si>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</si>
  <si>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</si>
  <si>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</si>
  <si>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</si>
  <si>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</si>
  <si>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</si>
  <si>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</si>
  <si>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</si>
  <si>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</si>
  <si>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Preventivo</t>
  </si>
  <si>
    <t>ALTA - MODERADO</t>
  </si>
  <si>
    <t>ALTA - MAYOR</t>
  </si>
  <si>
    <t>ALTA - CATASTRÓFICO</t>
  </si>
  <si>
    <t>MUY ALTA - LEVE</t>
  </si>
  <si>
    <t>IMPLEMENTACIÓN</t>
  </si>
  <si>
    <t>MUY ALTA - MENOR</t>
  </si>
  <si>
    <t>Automático</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</si>
  <si>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</si>
  <si>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</si>
  <si>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</si>
  <si>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</si>
  <si>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</si>
  <si>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</si>
  <si>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</si>
  <si>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</si>
  <si>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</si>
  <si>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</si>
  <si>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</si>
  <si>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</si>
  <si>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</si>
  <si>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</si>
  <si>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</si>
  <si>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</si>
  <si>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</si>
  <si>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</si>
  <si>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</si>
  <si>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</si>
  <si>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</si>
  <si>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</si>
  <si>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</si>
  <si>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</si>
  <si>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</si>
  <si>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</si>
  <si>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</si>
  <si>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</si>
  <si>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</si>
  <si>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</si>
  <si>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</si>
  <si>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</si>
  <si>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</si>
  <si>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</si>
  <si>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</si>
  <si>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</si>
  <si>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</si>
  <si>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</si>
  <si>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</si>
  <si>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</si>
  <si>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</si>
  <si>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</si>
  <si>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</si>
  <si>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</si>
  <si>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</si>
  <si>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</si>
  <si>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</si>
  <si>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Guía de administración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</si>
  <si>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</si>
  <si>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</si>
  <si>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</si>
  <si>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</si>
  <si>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</si>
  <si>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</si>
  <si>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</si>
  <si>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</si>
  <si>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</si>
  <si>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</si>
  <si>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</si>
  <si>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</si>
  <si>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</si>
  <si>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</si>
  <si>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</si>
  <si>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</si>
  <si>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</si>
  <si>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</si>
  <si>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</si>
  <si>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t>5. ¿Genera pérdida de confianza de la Entidad, afectando su reputación?</t>
  </si>
  <si>
    <t>6. ¿Generar perdida de recursos económicos?</t>
  </si>
  <si>
    <r>
      <t xml:space="preserve">7. </t>
    </r>
    <r>
      <rPr>
        <sz val="12"/>
        <color theme="1"/>
        <rFont val="Arial"/>
        <family val="2"/>
      </rPr>
      <t>¿Afectar la generación de los productos de prestación de servicios?</t>
    </r>
  </si>
  <si>
    <t>8. ¿Dar lugar al detrimento de la calidad de vida de la comunidad por la pérdida del bien o servicios o los recursos públicos?</t>
  </si>
  <si>
    <r>
      <t xml:space="preserve">9. </t>
    </r>
    <r>
      <rPr>
        <sz val="12"/>
        <color theme="1"/>
        <rFont val="Arial"/>
        <family val="2"/>
      </rPr>
      <t>¿Generar perdida de información de la Entidad?</t>
    </r>
  </si>
  <si>
    <t>10. ¿Generar intervención de los órganos de control, de la Fiscalía, u otro entre?</t>
  </si>
  <si>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</si>
  <si>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</si>
  <si>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</si>
  <si>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</si>
  <si>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t>15. ¿Generar Pérdida de Credibilidad del sector?</t>
  </si>
  <si>
    <t>16. ¿Ocasiona lesiones físicas o pérdida de vidas humanas?</t>
  </si>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</sst>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5">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sz val="12"/>
      <color rgb="FF000000"/>
      <name val="Times New Roman"/>
      <family val="1"/>
    </font>
    <font>
      <b/>
      <sz val="16"/>
      <color theme="1"/>
      <name val="Calibri"/>
      <family val="2"/>
      <scheme val="minor"/>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diagonal/>
    </border>
  </borders>
  <cellStyleXfs count="5">
    <xf numFmtId="0" fontId="0" fillId="0" borderId="0"/>
    <xf numFmtId="41" fontId="6" fillId="0" borderId="0" applyFont="0" applyFill="0" applyBorder="0" applyAlignment="0" applyProtection="0"/>
    <xf numFmtId="9" fontId="6" fillId="0" borderId="0" applyFont="0" applyFill="0" applyBorder="0" applyAlignment="0" applyProtection="0"/>
    <xf numFmtId="0" fontId="30" fillId="0" borderId="0" applyNumberFormat="0" applyFill="0" applyBorder="0" applyAlignment="0" applyProtection="0"/>
    <xf numFmtId="0" fontId="6" fillId="0" borderId="0"/>
  </cellStyleXfs>
  <cellXfs count="311">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0" fontId="3" fillId="2" borderId="28"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9" xfId="0" applyFont="1" applyFill="1" applyBorder="1" applyAlignment="1">
      <alignment horizontal="center" vertical="center" textRotation="90" wrapText="1"/>
    </xf>
    <xf numFmtId="0" fontId="2" fillId="2" borderId="28"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8" xfId="0" applyFont="1" applyFill="1" applyBorder="1" applyAlignment="1">
      <alignment horizontal="center" vertical="center"/>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1"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2" borderId="29" xfId="0" applyFont="1" applyFill="1" applyBorder="1" applyAlignment="1">
      <alignment horizontal="center" vertical="center" wrapText="1"/>
    </xf>
    <xf numFmtId="0" fontId="11"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9" fillId="0" borderId="1" xfId="0" applyFont="1" applyBorder="1" applyAlignment="1">
      <alignment horizontal="center" vertical="center" textRotation="90" wrapText="1"/>
    </xf>
    <xf numFmtId="0" fontId="17" fillId="0" borderId="0" xfId="0" applyFont="1" applyAlignment="1">
      <alignment horizontal="center" vertical="center"/>
    </xf>
    <xf numFmtId="0" fontId="17" fillId="8" borderId="1" xfId="0" applyFont="1" applyFill="1" applyBorder="1" applyAlignment="1">
      <alignment horizontal="center" vertical="center"/>
    </xf>
    <xf numFmtId="0" fontId="20" fillId="0" borderId="0" xfId="0" applyFont="1" applyProtection="1">
      <protection hidden="1"/>
    </xf>
    <xf numFmtId="0" fontId="16" fillId="9" borderId="16" xfId="0" applyFont="1" applyFill="1" applyBorder="1" applyAlignment="1">
      <alignment horizontal="center" vertical="center"/>
    </xf>
    <xf numFmtId="0" fontId="21" fillId="4" borderId="13" xfId="0" applyFont="1" applyFill="1" applyBorder="1" applyAlignment="1">
      <alignment horizontal="center" vertical="center"/>
    </xf>
    <xf numFmtId="0" fontId="21" fillId="10" borderId="1" xfId="0" applyFont="1" applyFill="1" applyBorder="1" applyAlignment="1">
      <alignment horizontal="center" vertical="center"/>
    </xf>
    <xf numFmtId="0" fontId="23" fillId="0" borderId="0" xfId="0" applyFont="1" applyProtection="1">
      <protection hidden="1"/>
    </xf>
    <xf numFmtId="0" fontId="21" fillId="11"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4" borderId="15" xfId="0" applyFont="1" applyFill="1" applyBorder="1" applyAlignment="1">
      <alignment horizontal="center" vertical="center"/>
    </xf>
    <xf numFmtId="0" fontId="21" fillId="6" borderId="15" xfId="0" applyFont="1" applyFill="1" applyBorder="1" applyAlignment="1">
      <alignment horizontal="center" vertical="center"/>
    </xf>
    <xf numFmtId="0" fontId="24" fillId="0" borderId="0" xfId="0" applyFont="1" applyProtection="1">
      <protection hidden="1"/>
    </xf>
    <xf numFmtId="0" fontId="26" fillId="0" borderId="1" xfId="0" applyFont="1" applyBorder="1" applyAlignment="1">
      <alignment horizontal="center" vertical="center" wrapText="1"/>
    </xf>
    <xf numFmtId="0" fontId="25" fillId="10"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6" borderId="1" xfId="0" applyFont="1" applyFill="1" applyBorder="1" applyAlignment="1">
      <alignment horizontal="center" vertical="center"/>
    </xf>
    <xf numFmtId="0" fontId="25" fillId="5" borderId="1" xfId="0" applyFont="1" applyFill="1" applyBorder="1" applyAlignment="1">
      <alignment horizontal="center" vertical="center"/>
    </xf>
    <xf numFmtId="0" fontId="0" fillId="0" borderId="0" xfId="0" applyAlignment="1">
      <alignment horizontal="center"/>
    </xf>
    <xf numFmtId="0" fontId="27" fillId="13" borderId="5" xfId="0" applyFont="1" applyFill="1" applyBorder="1" applyAlignment="1">
      <alignment horizontal="center" vertical="center" wrapText="1"/>
    </xf>
    <xf numFmtId="0" fontId="27" fillId="13" borderId="5" xfId="0" applyFont="1" applyFill="1" applyBorder="1" applyAlignment="1" applyProtection="1">
      <alignment horizontal="center" vertical="center" wrapText="1"/>
      <protection hidden="1"/>
    </xf>
    <xf numFmtId="0" fontId="27" fillId="0" borderId="5" xfId="0" applyFont="1" applyBorder="1" applyAlignment="1">
      <alignment horizontal="center" vertical="center" wrapText="1"/>
    </xf>
    <xf numFmtId="0" fontId="27" fillId="0" borderId="5" xfId="0" applyFont="1" applyBorder="1" applyAlignment="1">
      <alignment horizontal="center" wrapText="1"/>
    </xf>
    <xf numFmtId="0" fontId="28" fillId="0" borderId="47" xfId="0" applyFont="1" applyBorder="1" applyAlignment="1" applyProtection="1">
      <alignment horizontal="center" vertical="center"/>
      <protection locked="0"/>
    </xf>
    <xf numFmtId="0" fontId="28" fillId="0" borderId="47" xfId="0" applyFont="1" applyBorder="1" applyAlignment="1" applyProtection="1">
      <alignment vertical="center" wrapText="1"/>
      <protection hidden="1"/>
    </xf>
    <xf numFmtId="0" fontId="0" fillId="0" borderId="48" xfId="0" applyBorder="1" applyAlignment="1" applyProtection="1">
      <alignment horizontal="center" vertical="center"/>
      <protection hidden="1"/>
    </xf>
    <xf numFmtId="9" fontId="29" fillId="14" borderId="49" xfId="2" applyFont="1" applyFill="1" applyBorder="1" applyAlignment="1" applyProtection="1">
      <alignment horizontal="center" vertical="center"/>
      <protection hidden="1"/>
    </xf>
    <xf numFmtId="0" fontId="29" fillId="14" borderId="49"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5" fillId="0" borderId="50" xfId="0" applyFont="1" applyBorder="1" applyAlignment="1">
      <alignment horizontal="center" vertical="center"/>
    </xf>
    <xf numFmtId="0" fontId="25" fillId="0" borderId="52" xfId="0" applyFont="1" applyBorder="1" applyAlignment="1">
      <alignment horizontal="center" vertical="center"/>
    </xf>
    <xf numFmtId="9" fontId="0" fillId="0" borderId="53" xfId="2" applyFont="1" applyBorder="1" applyAlignment="1">
      <alignment horizontal="center" vertical="center"/>
    </xf>
    <xf numFmtId="9" fontId="0" fillId="0" borderId="54" xfId="2" applyFont="1" applyBorder="1" applyAlignment="1">
      <alignment horizontal="center" vertical="center"/>
    </xf>
    <xf numFmtId="0" fontId="25" fillId="0" borderId="5" xfId="0" applyFont="1" applyBorder="1" applyAlignment="1">
      <alignment horizontal="center" vertical="center"/>
    </xf>
    <xf numFmtId="9" fontId="0" fillId="0" borderId="6" xfId="2" applyFont="1" applyBorder="1" applyAlignment="1">
      <alignment horizontal="center" vertical="center"/>
    </xf>
    <xf numFmtId="0" fontId="25"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1" fillId="0" borderId="50" xfId="0" applyFont="1" applyBorder="1" applyAlignment="1">
      <alignment horizontal="center" vertical="center"/>
    </xf>
    <xf numFmtId="9" fontId="21" fillId="0" borderId="53" xfId="2" applyFont="1" applyFill="1" applyBorder="1" applyAlignment="1">
      <alignment horizontal="center" vertical="center"/>
    </xf>
    <xf numFmtId="0" fontId="21" fillId="0" borderId="37" xfId="0" applyFont="1" applyBorder="1" applyAlignment="1">
      <alignment horizontal="center" vertical="center"/>
    </xf>
    <xf numFmtId="0" fontId="0" fillId="11" borderId="50" xfId="0" applyFill="1" applyBorder="1" applyAlignment="1">
      <alignment horizontal="center" vertical="center"/>
    </xf>
    <xf numFmtId="0" fontId="0" fillId="11" borderId="51" xfId="0" applyFill="1" applyBorder="1" applyAlignment="1">
      <alignment horizontal="center" vertical="center"/>
    </xf>
    <xf numFmtId="0" fontId="0" fillId="10" borderId="52" xfId="0" applyFill="1" applyBorder="1" applyAlignment="1">
      <alignment horizontal="center" vertical="center"/>
    </xf>
    <xf numFmtId="0" fontId="0" fillId="11" borderId="37" xfId="0" applyFill="1" applyBorder="1" applyAlignment="1">
      <alignment horizontal="center" vertical="center"/>
    </xf>
    <xf numFmtId="0" fontId="0" fillId="10" borderId="55" xfId="0" applyFill="1" applyBorder="1" applyAlignment="1">
      <alignment horizontal="center" vertical="center"/>
    </xf>
    <xf numFmtId="0" fontId="0" fillId="3" borderId="37" xfId="0" applyFill="1" applyBorder="1" applyAlignment="1">
      <alignment horizontal="center" vertical="center"/>
    </xf>
    <xf numFmtId="0" fontId="0" fillId="5" borderId="37" xfId="0" applyFill="1" applyBorder="1" applyAlignment="1">
      <alignment horizontal="center" vertical="center"/>
    </xf>
    <xf numFmtId="0" fontId="0" fillId="5" borderId="53"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54" xfId="0" applyFill="1" applyBorder="1" applyAlignment="1">
      <alignment horizontal="center" vertical="center"/>
    </xf>
    <xf numFmtId="0" fontId="0" fillId="11" borderId="5" xfId="0" applyFill="1" applyBorder="1" applyAlignment="1">
      <alignment horizontal="center" vertical="center"/>
    </xf>
    <xf numFmtId="0" fontId="0" fillId="11" borderId="30" xfId="0" applyFill="1" applyBorder="1" applyAlignment="1">
      <alignment horizontal="center" vertical="center"/>
    </xf>
    <xf numFmtId="0" fontId="0" fillId="3" borderId="30" xfId="0" applyFill="1" applyBorder="1" applyAlignment="1">
      <alignment horizontal="center" vertical="center"/>
    </xf>
    <xf numFmtId="0" fontId="0" fillId="5" borderId="30"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0" xfId="0" applyFill="1" applyBorder="1" applyAlignment="1">
      <alignment horizontal="center" vertical="center"/>
    </xf>
    <xf numFmtId="0" fontId="0" fillId="3" borderId="5" xfId="0" applyFill="1" applyBorder="1" applyAlignment="1">
      <alignment horizontal="center" vertical="center"/>
    </xf>
    <xf numFmtId="0" fontId="0" fillId="3" borderId="53" xfId="0" applyFill="1" applyBorder="1" applyAlignment="1">
      <alignment horizontal="center" vertical="center"/>
    </xf>
    <xf numFmtId="0" fontId="0" fillId="3" borderId="6" xfId="0" applyFill="1" applyBorder="1" applyAlignment="1">
      <alignment horizontal="center" vertical="center"/>
    </xf>
    <xf numFmtId="0" fontId="0" fillId="5" borderId="50" xfId="0" applyFill="1" applyBorder="1" applyAlignment="1">
      <alignment horizontal="center" vertical="center"/>
    </xf>
    <xf numFmtId="0" fontId="0" fillId="3" borderId="51" xfId="0" applyFill="1" applyBorder="1" applyAlignment="1">
      <alignment horizontal="center" vertical="center"/>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0" fillId="0" borderId="0" xfId="0" applyAlignment="1">
      <alignment horizontal="right" vertical="center"/>
    </xf>
    <xf numFmtId="0" fontId="11" fillId="2" borderId="56" xfId="0" applyFont="1" applyFill="1" applyBorder="1" applyAlignment="1">
      <alignment horizontal="center" vertical="center" wrapText="1"/>
    </xf>
    <xf numFmtId="0" fontId="11" fillId="2" borderId="57"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2" fillId="2" borderId="50" xfId="0" applyFont="1" applyFill="1" applyBorder="1" applyAlignment="1">
      <alignment horizontal="center" vertical="center" textRotation="90"/>
    </xf>
    <xf numFmtId="0" fontId="3" fillId="0" borderId="0" xfId="0" applyFont="1" applyAlignment="1">
      <alignment horizontal="center" vertical="center"/>
    </xf>
    <xf numFmtId="0" fontId="3" fillId="0" borderId="0" xfId="0" applyFont="1" applyAlignment="1">
      <alignment horizontal="center" vertical="center" wrapText="1"/>
    </xf>
    <xf numFmtId="0" fontId="3" fillId="4" borderId="0" xfId="0" applyFont="1" applyFill="1" applyAlignment="1">
      <alignment horizontal="center" vertical="center"/>
    </xf>
    <xf numFmtId="9" fontId="3" fillId="4" borderId="0" xfId="0" applyNumberFormat="1" applyFont="1" applyFill="1" applyAlignment="1">
      <alignment horizontal="center" vertical="center"/>
    </xf>
    <xf numFmtId="9" fontId="3" fillId="0" borderId="0" xfId="0" applyNumberFormat="1" applyFont="1" applyAlignment="1">
      <alignment horizontal="center" vertical="center" wrapText="1"/>
    </xf>
    <xf numFmtId="41" fontId="3" fillId="0" borderId="0" xfId="1" applyFont="1" applyBorder="1" applyAlignment="1">
      <alignment horizontal="center" vertical="center" wrapText="1"/>
    </xf>
    <xf numFmtId="0" fontId="10" fillId="4" borderId="0" xfId="0" applyFont="1" applyFill="1" applyAlignment="1">
      <alignment horizontal="center" vertical="center" textRotation="90"/>
    </xf>
    <xf numFmtId="0" fontId="2" fillId="0" borderId="0" xfId="0" applyFont="1" applyAlignment="1">
      <alignment horizontal="center" vertical="center"/>
    </xf>
    <xf numFmtId="0" fontId="2" fillId="0" borderId="0" xfId="0" applyFont="1" applyAlignment="1">
      <alignment horizontal="center" vertical="center" textRotation="90"/>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0" fontId="1" fillId="0" borderId="0" xfId="0" applyFont="1" applyAlignment="1">
      <alignment horizontal="center" vertical="center" textRotation="90"/>
    </xf>
    <xf numFmtId="0" fontId="2" fillId="0" borderId="0" xfId="0" applyFont="1" applyAlignment="1">
      <alignment horizontal="center" vertical="center" wrapText="1"/>
    </xf>
    <xf numFmtId="14" fontId="11" fillId="0" borderId="0" xfId="0" applyNumberFormat="1" applyFont="1" applyAlignment="1" applyProtection="1">
      <alignment horizontal="center" vertical="center"/>
      <protection locked="0"/>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vertical="center"/>
    </xf>
    <xf numFmtId="0" fontId="11"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41" fontId="3" fillId="0" borderId="0" xfId="1" applyFont="1" applyFill="1" applyBorder="1" applyAlignment="1">
      <alignment horizontal="center" vertical="center" wrapText="1"/>
    </xf>
    <xf numFmtId="9" fontId="9" fillId="0" borderId="0" xfId="0" applyNumberFormat="1" applyFont="1" applyAlignment="1">
      <alignment horizontal="center" vertical="center"/>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2" fillId="2" borderId="5" xfId="0" applyFont="1" applyFill="1" applyBorder="1" applyAlignment="1">
      <alignment horizontal="center" vertical="center" wrapText="1"/>
    </xf>
    <xf numFmtId="0" fontId="2" fillId="0" borderId="1" xfId="0" applyFont="1" applyBorder="1" applyAlignment="1">
      <alignment horizontal="left"/>
    </xf>
    <xf numFmtId="0" fontId="0" fillId="0" borderId="1" xfId="0" applyBorder="1"/>
    <xf numFmtId="0" fontId="9" fillId="0" borderId="1" xfId="0" applyFont="1" applyBorder="1" applyAlignment="1">
      <alignment horizontal="justify" vertical="center" wrapText="1"/>
    </xf>
    <xf numFmtId="0" fontId="11" fillId="2" borderId="29" xfId="0" applyFont="1" applyFill="1" applyBorder="1" applyAlignment="1">
      <alignment horizontal="center" vertical="center" wrapText="1"/>
    </xf>
    <xf numFmtId="0" fontId="4" fillId="0" borderId="1" xfId="0" applyFont="1" applyBorder="1"/>
    <xf numFmtId="9" fontId="3" fillId="0" borderId="0" xfId="0" applyNumberFormat="1" applyFont="1" applyAlignment="1">
      <alignment horizontal="center" vertical="center"/>
    </xf>
    <xf numFmtId="0" fontId="10" fillId="0" borderId="0" xfId="0" applyFont="1" applyAlignment="1">
      <alignment horizontal="center" vertical="center" textRotation="90"/>
    </xf>
    <xf numFmtId="9" fontId="9" fillId="0" borderId="1" xfId="0" applyNumberFormat="1" applyFont="1" applyBorder="1" applyAlignment="1">
      <alignment horizontal="justify" vertical="center" wrapText="1"/>
    </xf>
    <xf numFmtId="10" fontId="9" fillId="0" borderId="1" xfId="0" applyNumberFormat="1" applyFont="1" applyBorder="1" applyAlignment="1">
      <alignment horizontal="justify" vertical="center" wrapText="1"/>
    </xf>
    <xf numFmtId="0" fontId="9" fillId="0" borderId="1" xfId="0" applyFont="1" applyBorder="1" applyAlignment="1">
      <alignment horizontal="center" vertical="center"/>
    </xf>
    <xf numFmtId="0" fontId="2" fillId="0" borderId="1" xfId="0" applyFont="1" applyBorder="1" applyAlignment="1">
      <alignment horizontal="center" vertical="center"/>
    </xf>
    <xf numFmtId="0" fontId="33" fillId="7" borderId="59" xfId="0" applyFont="1" applyFill="1" applyBorder="1" applyAlignment="1">
      <alignment horizontal="left" vertical="center" wrapText="1"/>
    </xf>
    <xf numFmtId="14" fontId="13" fillId="0" borderId="1" xfId="0" applyNumberFormat="1" applyFont="1" applyBorder="1" applyAlignment="1" applyProtection="1">
      <alignment horizontal="center" vertical="center"/>
      <protection locked="0"/>
    </xf>
    <xf numFmtId="0" fontId="33" fillId="7" borderId="60" xfId="0" applyFont="1" applyFill="1" applyBorder="1" applyAlignment="1">
      <alignment vertical="center" wrapText="1"/>
    </xf>
    <xf numFmtId="14" fontId="2" fillId="0" borderId="1" xfId="0" applyNumberFormat="1" applyFont="1" applyBorder="1" applyAlignment="1" applyProtection="1">
      <alignment horizontal="center" vertical="center"/>
      <protection locked="0"/>
    </xf>
    <xf numFmtId="0" fontId="33" fillId="0" borderId="59" xfId="0" applyFont="1" applyBorder="1" applyAlignment="1">
      <alignment horizontal="left" vertical="center" wrapText="1"/>
    </xf>
    <xf numFmtId="0" fontId="13" fillId="0" borderId="1" xfId="0" applyFont="1" applyBorder="1" applyAlignment="1">
      <alignment vertical="center"/>
    </xf>
    <xf numFmtId="0" fontId="6" fillId="0" borderId="0" xfId="4"/>
    <xf numFmtId="0" fontId="4" fillId="16" borderId="65" xfId="4" applyFont="1" applyFill="1" applyBorder="1" applyAlignment="1">
      <alignment horizontal="center" vertical="center" wrapText="1"/>
    </xf>
    <xf numFmtId="0" fontId="0" fillId="0" borderId="1" xfId="4" applyFont="1" applyBorder="1" applyAlignment="1">
      <alignment horizontal="justify" vertical="center"/>
    </xf>
    <xf numFmtId="0" fontId="6" fillId="0" borderId="1" xfId="4" applyBorder="1"/>
    <xf numFmtId="0" fontId="6" fillId="0" borderId="1" xfId="4" applyBorder="1" applyAlignment="1">
      <alignment horizontal="justify" vertical="center"/>
    </xf>
    <xf numFmtId="14" fontId="6" fillId="0" borderId="5" xfId="4" applyNumberFormat="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vertical="center" wrapText="1"/>
    </xf>
    <xf numFmtId="0" fontId="11" fillId="0" borderId="1" xfId="0" applyFont="1" applyBorder="1" applyAlignment="1" applyProtection="1">
      <alignment vertical="center" wrapText="1"/>
      <protection locked="0"/>
    </xf>
    <xf numFmtId="0" fontId="13" fillId="0" borderId="61" xfId="0" applyFont="1" applyBorder="1" applyAlignment="1">
      <alignment vertical="center" wrapText="1"/>
    </xf>
    <xf numFmtId="0" fontId="13" fillId="0" borderId="5" xfId="0" applyFont="1" applyBorder="1" applyAlignment="1">
      <alignment vertical="center" wrapText="1"/>
    </xf>
    <xf numFmtId="0" fontId="13" fillId="0" borderId="62" xfId="0" applyFont="1" applyBorder="1" applyAlignment="1">
      <alignment vertical="center" wrapText="1"/>
    </xf>
    <xf numFmtId="0" fontId="13" fillId="0" borderId="30" xfId="0" applyFont="1" applyBorder="1" applyAlignment="1">
      <alignment vertical="center"/>
    </xf>
    <xf numFmtId="0" fontId="13" fillId="0" borderId="63" xfId="0" applyFont="1" applyBorder="1" applyAlignment="1">
      <alignment vertical="center" wrapText="1"/>
    </xf>
    <xf numFmtId="0" fontId="13" fillId="0" borderId="64" xfId="0" applyFont="1" applyBorder="1" applyAlignment="1">
      <alignment vertical="center"/>
    </xf>
    <xf numFmtId="0" fontId="13" fillId="0" borderId="5" xfId="0" applyFont="1" applyBorder="1" applyAlignment="1">
      <alignment horizontal="center" vertical="top" wrapText="1"/>
    </xf>
    <xf numFmtId="0" fontId="13" fillId="0" borderId="30" xfId="0" applyFont="1" applyBorder="1" applyAlignment="1">
      <alignment horizontal="center" vertical="top" wrapText="1"/>
    </xf>
    <xf numFmtId="0" fontId="13" fillId="0" borderId="6" xfId="0" applyFont="1" applyBorder="1" applyAlignment="1">
      <alignment horizontal="center" vertical="top" wrapText="1"/>
    </xf>
    <xf numFmtId="0" fontId="33" fillId="0" borderId="1" xfId="0" applyFont="1" applyBorder="1" applyAlignment="1">
      <alignment horizontal="center" vertical="top" wrapText="1"/>
    </xf>
    <xf numFmtId="0" fontId="8" fillId="0" borderId="0" xfId="0" applyFont="1" applyAlignment="1">
      <alignment horizontal="left" vertical="center"/>
    </xf>
    <xf numFmtId="0" fontId="10" fillId="4" borderId="1" xfId="0" applyFont="1" applyFill="1" applyBorder="1" applyAlignment="1">
      <alignment horizontal="center" vertical="top" textRotation="90"/>
    </xf>
    <xf numFmtId="0" fontId="1" fillId="0" borderId="1" xfId="0" applyFont="1" applyBorder="1" applyAlignment="1">
      <alignment horizontal="center" vertical="center" textRotation="90"/>
    </xf>
    <xf numFmtId="0" fontId="2" fillId="0" borderId="1" xfId="0" applyFont="1" applyBorder="1" applyAlignment="1">
      <alignment horizontal="justify" vertical="top" wrapText="1"/>
    </xf>
    <xf numFmtId="0" fontId="9"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9" fontId="3" fillId="4" borderId="1" xfId="0" applyNumberFormat="1" applyFont="1" applyFill="1" applyBorder="1" applyAlignment="1">
      <alignment horizontal="center" vertical="top"/>
    </xf>
    <xf numFmtId="0" fontId="2" fillId="2" borderId="50" xfId="0" applyFont="1" applyFill="1" applyBorder="1" applyAlignment="1">
      <alignment horizontal="center" vertical="center" textRotation="90" wrapText="1"/>
    </xf>
    <xf numFmtId="0" fontId="2" fillId="2" borderId="52" xfId="0" applyFont="1" applyFill="1" applyBorder="1" applyAlignment="1">
      <alignment horizontal="center" vertical="center" textRotation="90"/>
    </xf>
    <xf numFmtId="0" fontId="3" fillId="0" borderId="1" xfId="0" applyFont="1" applyBorder="1" applyAlignment="1">
      <alignment horizontal="center" vertical="top"/>
    </xf>
    <xf numFmtId="0" fontId="3" fillId="0" borderId="1" xfId="0" applyFont="1" applyBorder="1" applyAlignment="1">
      <alignment horizontal="justify" vertical="top"/>
    </xf>
    <xf numFmtId="0" fontId="3" fillId="0" borderId="1" xfId="0" applyFont="1" applyBorder="1" applyAlignment="1">
      <alignment horizontal="center" vertical="top" wrapText="1"/>
    </xf>
    <xf numFmtId="0" fontId="3" fillId="4" borderId="1" xfId="0" applyFont="1" applyFill="1" applyBorder="1" applyAlignment="1">
      <alignment horizontal="center" vertical="top"/>
    </xf>
    <xf numFmtId="0" fontId="5" fillId="0" borderId="1" xfId="0" applyFont="1" applyBorder="1" applyAlignment="1">
      <alignment horizontal="center" vertical="top"/>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0" fontId="30" fillId="2" borderId="16" xfId="3" applyFill="1" applyBorder="1" applyAlignment="1">
      <alignment horizontal="center" vertical="center" wrapText="1"/>
    </xf>
    <xf numFmtId="0" fontId="30" fillId="2" borderId="10" xfId="3" applyFill="1" applyBorder="1" applyAlignment="1">
      <alignment horizontal="center" vertical="center" wrapText="1"/>
    </xf>
    <xf numFmtId="0" fontId="30" fillId="2" borderId="31" xfId="3" applyFill="1" applyBorder="1" applyAlignment="1">
      <alignment horizontal="center" vertical="center" wrapText="1"/>
    </xf>
    <xf numFmtId="0" fontId="30" fillId="2" borderId="17" xfId="3" applyFill="1" applyBorder="1" applyAlignment="1">
      <alignment horizontal="center" vertical="center" wrapText="1"/>
    </xf>
    <xf numFmtId="0" fontId="30" fillId="2" borderId="13" xfId="3" applyFill="1" applyBorder="1" applyAlignment="1">
      <alignment horizontal="center" vertical="center" wrapText="1"/>
    </xf>
    <xf numFmtId="0" fontId="30" fillId="2" borderId="1" xfId="3" applyFill="1" applyBorder="1" applyAlignment="1">
      <alignment horizontal="center" vertical="center" wrapText="1"/>
    </xf>
    <xf numFmtId="0" fontId="30" fillId="2" borderId="2" xfId="3" applyFill="1" applyBorder="1" applyAlignment="1">
      <alignment horizontal="center" vertical="center" wrapText="1"/>
    </xf>
    <xf numFmtId="0" fontId="30" fillId="2" borderId="14"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23" xfId="0" applyFont="1" applyBorder="1" applyAlignment="1">
      <alignment horizontal="center" vertical="center"/>
    </xf>
    <xf numFmtId="49" fontId="4" fillId="0" borderId="18"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14" fontId="1" fillId="0" borderId="18" xfId="0" applyNumberFormat="1" applyFont="1" applyBorder="1" applyAlignment="1">
      <alignment horizontal="center" vertical="center"/>
    </xf>
    <xf numFmtId="0" fontId="34" fillId="0" borderId="0" xfId="4" applyFont="1" applyAlignment="1">
      <alignment horizontal="center"/>
    </xf>
    <xf numFmtId="0" fontId="13" fillId="0" borderId="5" xfId="0" applyFont="1" applyBorder="1" applyAlignment="1">
      <alignment vertical="center" wrapText="1"/>
    </xf>
    <xf numFmtId="0" fontId="13" fillId="0" borderId="30" xfId="0" applyFont="1" applyBorder="1" applyAlignment="1">
      <alignment vertical="center" wrapText="1"/>
    </xf>
    <xf numFmtId="0" fontId="13" fillId="0" borderId="6" xfId="0" applyFont="1" applyBorder="1" applyAlignment="1">
      <alignment vertical="center" wrapText="1"/>
    </xf>
    <xf numFmtId="0" fontId="14" fillId="0" borderId="1" xfId="0" applyFont="1" applyBorder="1" applyAlignment="1">
      <alignment horizontal="center" vertical="center" wrapText="1"/>
    </xf>
    <xf numFmtId="0" fontId="15" fillId="0" borderId="0" xfId="0" applyFont="1" applyAlignment="1">
      <alignment horizontal="center" vertical="center"/>
    </xf>
    <xf numFmtId="0" fontId="16" fillId="7" borderId="0" xfId="0" applyFont="1" applyFill="1" applyAlignment="1">
      <alignment horizontal="left" vertical="center"/>
    </xf>
    <xf numFmtId="0" fontId="16" fillId="8" borderId="37" xfId="0" applyFont="1" applyFill="1" applyBorder="1" applyAlignment="1">
      <alignment horizontal="center" vertical="center"/>
    </xf>
    <xf numFmtId="0" fontId="16" fillId="8" borderId="0" xfId="0" applyFont="1" applyFill="1" applyAlignment="1">
      <alignment horizontal="center" vertical="center"/>
    </xf>
    <xf numFmtId="0" fontId="18" fillId="7" borderId="37" xfId="0" applyFont="1" applyFill="1" applyBorder="1" applyAlignment="1">
      <alignment horizontal="left" vertical="center"/>
    </xf>
    <xf numFmtId="0" fontId="18" fillId="7" borderId="0" xfId="0" applyFont="1" applyFill="1" applyAlignment="1">
      <alignment horizontal="left" vertical="center"/>
    </xf>
    <xf numFmtId="0" fontId="19" fillId="0" borderId="38"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protection hidden="1"/>
    </xf>
    <xf numFmtId="0" fontId="19" fillId="0" borderId="40" xfId="0" applyFont="1" applyBorder="1" applyAlignment="1" applyProtection="1">
      <alignment horizontal="center" vertical="center"/>
      <protection hidden="1"/>
    </xf>
    <xf numFmtId="0" fontId="16" fillId="9" borderId="31" xfId="0" applyFont="1" applyFill="1" applyBorder="1" applyAlignment="1">
      <alignment horizontal="center" vertical="center"/>
    </xf>
    <xf numFmtId="0" fontId="16" fillId="9" borderId="41" xfId="0" applyFont="1" applyFill="1" applyBorder="1" applyAlignment="1">
      <alignment horizontal="center" vertical="center"/>
    </xf>
    <xf numFmtId="0" fontId="16" fillId="9" borderId="42" xfId="0" applyFont="1" applyFill="1" applyBorder="1" applyAlignment="1">
      <alignment horizontal="center" vertical="center"/>
    </xf>
    <xf numFmtId="0" fontId="16" fillId="9" borderId="10" xfId="0" applyFont="1" applyFill="1" applyBorder="1" applyAlignment="1">
      <alignment horizontal="center" vertical="center"/>
    </xf>
    <xf numFmtId="0" fontId="16" fillId="9" borderId="17" xfId="0" applyFont="1" applyFill="1" applyBorder="1" applyAlignment="1">
      <alignment horizontal="center" vertical="center"/>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3" xfId="0" applyFont="1" applyBorder="1" applyAlignment="1">
      <alignment horizontal="left" vertical="center" wrapText="1"/>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43" xfId="0" applyFont="1" applyBorder="1" applyAlignment="1">
      <alignment horizontal="left" vertical="top" wrapText="1"/>
    </xf>
    <xf numFmtId="0" fontId="26" fillId="12" borderId="1" xfId="0" applyFont="1" applyFill="1" applyBorder="1" applyAlignment="1">
      <alignment horizontal="center" vertical="center" wrapText="1"/>
    </xf>
    <xf numFmtId="0" fontId="22" fillId="0" borderId="44" xfId="0" applyFont="1" applyBorder="1" applyAlignment="1">
      <alignment horizontal="left" vertical="top" wrapText="1"/>
    </xf>
    <xf numFmtId="0" fontId="22" fillId="0" borderId="45" xfId="0" applyFont="1" applyBorder="1" applyAlignment="1">
      <alignment horizontal="left" vertical="top" wrapText="1"/>
    </xf>
    <xf numFmtId="0" fontId="22" fillId="0" borderId="46" xfId="0" applyFont="1" applyBorder="1" applyAlignment="1">
      <alignment horizontal="left" vertical="top" wrapText="1"/>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25" fillId="9" borderId="1" xfId="0" applyFont="1" applyFill="1" applyBorder="1" applyAlignment="1">
      <alignment horizontal="center" vertical="center"/>
    </xf>
    <xf numFmtId="0" fontId="16" fillId="0" borderId="0" xfId="0" applyFont="1" applyAlignment="1">
      <alignment horizont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2" fillId="0" borderId="0" xfId="0" applyFont="1" applyAlignment="1">
      <alignment horizontal="center" vertical="center" wrapText="1"/>
    </xf>
    <xf numFmtId="0" fontId="32" fillId="0" borderId="7" xfId="0" applyFont="1" applyBorder="1" applyAlignment="1">
      <alignment horizontal="center" vertical="center" wrapText="1"/>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1" fillId="15" borderId="2" xfId="0" applyFont="1" applyFill="1" applyBorder="1" applyAlignment="1">
      <alignment horizontal="center" vertical="center" textRotation="90"/>
    </xf>
    <xf numFmtId="0" fontId="21" fillId="10" borderId="5"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6"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16" fillId="15" borderId="0" xfId="0" applyFont="1" applyFill="1" applyAlignment="1">
      <alignment horizontal="center"/>
    </xf>
  </cellXfs>
  <cellStyles count="5">
    <cellStyle name="Hipervínculo" xfId="3" builtinId="8"/>
    <cellStyle name="Millares [0]" xfId="1" builtinId="6"/>
    <cellStyle name="Normal" xfId="0" builtinId="0"/>
    <cellStyle name="Normal 2" xfId="4" xr:uid="{F5E59685-5F1C-4DF8-B486-376FE19DB319}"/>
    <cellStyle name="Porcentaje" xfId="2" builtinId="5"/>
  </cellStyles>
  <dxfs count="49">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545652BF-2FC7-4D51-92E0-D2DD90C3F3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E8D1B04C-1F53-478F-B60E-1238DB8AD2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9EB40610-7F42-448B-BEE2-F813103F5B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F8880274-8675-45D1-A8C2-493AF63E3D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A7D5E-7E6F-4B53-9C72-9A4C3590E7F1}">
  <sheetPr>
    <tabColor rgb="FF00B050"/>
  </sheetPr>
  <dimension ref="A1:B12"/>
  <sheetViews>
    <sheetView workbookViewId="0">
      <selection activeCell="B21" sqref="B21"/>
    </sheetView>
  </sheetViews>
  <sheetFormatPr defaultColWidth="11.42578125" defaultRowHeight="14.45"/>
  <cols>
    <col min="1" max="1" width="13.28515625" customWidth="1"/>
    <col min="2" max="2" width="73.28515625" customWidth="1"/>
  </cols>
  <sheetData>
    <row r="1" spans="1:2" ht="21">
      <c r="A1" s="261" t="s">
        <v>0</v>
      </c>
      <c r="B1" s="261"/>
    </row>
    <row r="2" spans="1:2">
      <c r="A2" s="167"/>
      <c r="B2" s="167"/>
    </row>
    <row r="3" spans="1:2">
      <c r="A3" s="167" t="s">
        <v>1</v>
      </c>
      <c r="B3" s="167"/>
    </row>
    <row r="4" spans="1:2">
      <c r="A4" s="167"/>
      <c r="B4" s="167"/>
    </row>
    <row r="5" spans="1:2">
      <c r="A5" s="168" t="s">
        <v>2</v>
      </c>
      <c r="B5" s="168" t="s">
        <v>3</v>
      </c>
    </row>
    <row r="6" spans="1:2">
      <c r="A6" s="172">
        <v>46061</v>
      </c>
      <c r="B6" s="169" t="s">
        <v>4</v>
      </c>
    </row>
    <row r="7" spans="1:2">
      <c r="A7" s="170"/>
      <c r="B7" s="171"/>
    </row>
    <row r="8" spans="1:2">
      <c r="A8" s="170"/>
      <c r="B8" s="171"/>
    </row>
    <row r="9" spans="1:2">
      <c r="A9" s="170"/>
      <c r="B9" s="171"/>
    </row>
    <row r="10" spans="1:2">
      <c r="A10" s="170"/>
      <c r="B10" s="171"/>
    </row>
    <row r="11" spans="1:2">
      <c r="A11" s="167"/>
      <c r="B11" s="167"/>
    </row>
    <row r="12" spans="1:2">
      <c r="A12" s="167" t="s">
        <v>5</v>
      </c>
      <c r="B12" s="167"/>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1ABB3-2278-4DCF-8DB7-E907C52565E0}">
  <sheetPr>
    <tabColor rgb="FFFFC000"/>
    <pageSetUpPr fitToPage="1"/>
  </sheetPr>
  <dimension ref="A1:BA31"/>
  <sheetViews>
    <sheetView showGridLines="0" tabSelected="1" view="pageBreakPreview" topLeftCell="AN16" zoomScale="60" zoomScaleNormal="60" workbookViewId="0">
      <pane ySplit="1" topLeftCell="AV17" activePane="bottomLeft" state="frozen"/>
      <selection pane="bottomLeft" activeCell="AZ16" sqref="AZ16"/>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40.140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47" width="45" customWidth="1"/>
    <col min="48" max="48" width="37.28515625" customWidth="1"/>
    <col min="49" max="49" width="33" customWidth="1"/>
    <col min="50" max="50" width="45" customWidth="1"/>
    <col min="51" max="51" width="1" customWidth="1"/>
    <col min="52" max="53" width="41.42578125" customWidth="1"/>
  </cols>
  <sheetData>
    <row r="1" spans="1:53" ht="15.75" customHeight="1">
      <c r="A1" s="234"/>
      <c r="B1" s="235"/>
      <c r="C1" s="240" t="s">
        <v>6</v>
      </c>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2"/>
      <c r="AX1" s="234" t="s">
        <v>7</v>
      </c>
      <c r="AY1" s="235"/>
      <c r="AZ1" s="252" t="s">
        <v>8</v>
      </c>
      <c r="BA1" s="253"/>
    </row>
    <row r="2" spans="1:53" ht="15.75" customHeight="1" thickBot="1">
      <c r="A2" s="236"/>
      <c r="B2" s="237"/>
      <c r="C2" s="243"/>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4"/>
      <c r="AK2" s="244"/>
      <c r="AL2" s="244"/>
      <c r="AM2" s="244"/>
      <c r="AN2" s="244"/>
      <c r="AO2" s="244"/>
      <c r="AP2" s="244"/>
      <c r="AQ2" s="244"/>
      <c r="AR2" s="244"/>
      <c r="AS2" s="244"/>
      <c r="AT2" s="244"/>
      <c r="AU2" s="244"/>
      <c r="AV2" s="244"/>
      <c r="AW2" s="245"/>
      <c r="AX2" s="238"/>
      <c r="AY2" s="239"/>
      <c r="AZ2" s="254"/>
      <c r="BA2" s="255"/>
    </row>
    <row r="3" spans="1:53" ht="15.75" customHeight="1">
      <c r="A3" s="236"/>
      <c r="B3" s="237"/>
      <c r="C3" s="243"/>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5"/>
      <c r="AX3" s="234" t="s">
        <v>9</v>
      </c>
      <c r="AY3" s="235"/>
      <c r="AZ3" s="256" t="s">
        <v>10</v>
      </c>
      <c r="BA3" s="257"/>
    </row>
    <row r="4" spans="1:53" ht="16.5" customHeight="1" thickBot="1">
      <c r="A4" s="236"/>
      <c r="B4" s="237"/>
      <c r="C4" s="246"/>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8"/>
      <c r="AX4" s="238"/>
      <c r="AY4" s="239"/>
      <c r="AZ4" s="258"/>
      <c r="BA4" s="259"/>
    </row>
    <row r="5" spans="1:53" ht="20.45" customHeight="1">
      <c r="A5" s="236"/>
      <c r="B5" s="237"/>
      <c r="C5" s="243" t="s">
        <v>11</v>
      </c>
      <c r="D5" s="244"/>
      <c r="E5" s="244"/>
      <c r="F5" s="244"/>
      <c r="G5" s="244"/>
      <c r="H5" s="244"/>
      <c r="I5" s="244"/>
      <c r="J5" s="244"/>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c r="AL5" s="244"/>
      <c r="AM5" s="244"/>
      <c r="AN5" s="244"/>
      <c r="AO5" s="244"/>
      <c r="AP5" s="244"/>
      <c r="AQ5" s="244"/>
      <c r="AR5" s="244"/>
      <c r="AS5" s="244"/>
      <c r="AT5" s="244"/>
      <c r="AU5" s="244"/>
      <c r="AV5" s="244"/>
      <c r="AW5" s="245"/>
      <c r="AX5" s="234" t="s">
        <v>12</v>
      </c>
      <c r="AY5" s="235"/>
      <c r="AZ5" s="234" t="s">
        <v>13</v>
      </c>
      <c r="BA5" s="235"/>
    </row>
    <row r="6" spans="1:53" ht="15" customHeight="1" thickBot="1">
      <c r="A6" s="236"/>
      <c r="B6" s="237"/>
      <c r="C6" s="243"/>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244"/>
      <c r="AM6" s="244"/>
      <c r="AN6" s="244"/>
      <c r="AO6" s="244"/>
      <c r="AP6" s="244"/>
      <c r="AQ6" s="244"/>
      <c r="AR6" s="244"/>
      <c r="AS6" s="244"/>
      <c r="AT6" s="244"/>
      <c r="AU6" s="244"/>
      <c r="AV6" s="244"/>
      <c r="AW6" s="245"/>
      <c r="AX6" s="238"/>
      <c r="AY6" s="239"/>
      <c r="AZ6" s="238"/>
      <c r="BA6" s="239"/>
    </row>
    <row r="7" spans="1:53" ht="15.75" customHeight="1">
      <c r="A7" s="236"/>
      <c r="B7" s="237"/>
      <c r="C7" s="243"/>
      <c r="D7" s="244"/>
      <c r="E7" s="244"/>
      <c r="F7" s="244"/>
      <c r="G7" s="244"/>
      <c r="H7" s="244"/>
      <c r="I7" s="244"/>
      <c r="J7" s="244"/>
      <c r="K7" s="244"/>
      <c r="L7" s="244"/>
      <c r="M7" s="244"/>
      <c r="N7" s="244"/>
      <c r="O7" s="244"/>
      <c r="P7" s="244"/>
      <c r="Q7" s="244"/>
      <c r="R7" s="244"/>
      <c r="S7" s="244"/>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5"/>
      <c r="AX7" s="234" t="s">
        <v>14</v>
      </c>
      <c r="AY7" s="235"/>
      <c r="AZ7" s="260">
        <v>45828</v>
      </c>
      <c r="BA7" s="253"/>
    </row>
    <row r="8" spans="1:53" ht="16.5" customHeight="1" thickBot="1">
      <c r="A8" s="238"/>
      <c r="B8" s="239"/>
      <c r="C8" s="246"/>
      <c r="D8" s="247"/>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8"/>
      <c r="AX8" s="238"/>
      <c r="AY8" s="239"/>
      <c r="AZ8" s="254"/>
      <c r="BA8" s="255"/>
    </row>
    <row r="10" spans="1:53" ht="54" customHeight="1">
      <c r="A10" s="230" t="s">
        <v>15</v>
      </c>
      <c r="B10" s="230"/>
      <c r="C10" s="230"/>
      <c r="D10" s="249" t="s">
        <v>16</v>
      </c>
      <c r="E10" s="250"/>
      <c r="F10" s="250"/>
      <c r="G10" s="250"/>
      <c r="H10" s="250"/>
      <c r="I10" s="250"/>
      <c r="J10" s="250"/>
      <c r="K10" s="250"/>
      <c r="L10" s="250"/>
      <c r="M10" s="251"/>
      <c r="N10" s="24"/>
      <c r="AN10" s="1"/>
      <c r="AO10" s="1"/>
      <c r="AP10" s="1"/>
    </row>
    <row r="11" spans="1:53" s="3" customFormat="1" ht="75" customHeight="1">
      <c r="A11" s="230" t="s">
        <v>17</v>
      </c>
      <c r="B11" s="230"/>
      <c r="C11" s="230"/>
      <c r="D11" s="231" t="s">
        <v>18</v>
      </c>
      <c r="E11" s="232"/>
      <c r="F11" s="232"/>
      <c r="G11" s="232"/>
      <c r="H11" s="232"/>
      <c r="I11" s="232"/>
      <c r="J11" s="232"/>
      <c r="K11" s="232"/>
      <c r="L11" s="232"/>
      <c r="M11" s="233"/>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30" t="s">
        <v>19</v>
      </c>
      <c r="B12" s="230"/>
      <c r="C12" s="230"/>
      <c r="D12" s="231" t="s">
        <v>20</v>
      </c>
      <c r="E12" s="232"/>
      <c r="F12" s="232"/>
      <c r="G12" s="232"/>
      <c r="H12" s="232"/>
      <c r="I12" s="232"/>
      <c r="J12" s="232"/>
      <c r="K12" s="232"/>
      <c r="L12" s="232"/>
      <c r="M12" s="233"/>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02" t="s">
        <v>21</v>
      </c>
      <c r="B14" s="203"/>
      <c r="C14" s="203"/>
      <c r="D14" s="203"/>
      <c r="E14" s="203"/>
      <c r="F14" s="203"/>
      <c r="G14" s="203"/>
      <c r="H14" s="203"/>
      <c r="I14" s="203"/>
      <c r="J14" s="203"/>
      <c r="K14" s="203"/>
      <c r="L14" s="203"/>
      <c r="M14" s="203"/>
      <c r="N14" s="204"/>
      <c r="O14" s="205"/>
      <c r="P14" s="2"/>
      <c r="Q14" s="210" t="s">
        <v>22</v>
      </c>
      <c r="R14" s="211"/>
      <c r="S14" s="211"/>
      <c r="T14" s="211"/>
      <c r="U14" s="211"/>
      <c r="V14" s="211"/>
      <c r="W14" s="211"/>
      <c r="X14" s="211"/>
      <c r="Y14" s="212"/>
      <c r="Z14" s="212"/>
      <c r="AA14" s="212"/>
      <c r="AB14" s="212"/>
      <c r="AC14" s="212"/>
      <c r="AD14" s="212"/>
      <c r="AE14" s="212"/>
      <c r="AF14" s="211"/>
      <c r="AG14" s="211"/>
      <c r="AH14" s="211"/>
      <c r="AI14" s="211"/>
      <c r="AJ14" s="211"/>
      <c r="AK14" s="211"/>
      <c r="AL14" s="211"/>
      <c r="AM14" s="211"/>
      <c r="AN14" s="213"/>
      <c r="AO14" s="2"/>
      <c r="AP14" s="214" t="s">
        <v>23</v>
      </c>
      <c r="AQ14" s="215"/>
      <c r="AR14" s="216"/>
      <c r="AT14" s="220" t="s">
        <v>24</v>
      </c>
      <c r="AU14" s="221"/>
      <c r="AV14" s="221"/>
      <c r="AW14" s="221"/>
      <c r="AX14" s="222"/>
      <c r="AY14" s="30"/>
      <c r="AZ14" s="214" t="s">
        <v>25</v>
      </c>
      <c r="BA14" s="216"/>
    </row>
    <row r="15" spans="1:53">
      <c r="A15" s="206"/>
      <c r="B15" s="207"/>
      <c r="C15" s="207"/>
      <c r="D15" s="207"/>
      <c r="E15" s="207"/>
      <c r="F15" s="207"/>
      <c r="G15" s="207"/>
      <c r="H15" s="207"/>
      <c r="I15" s="207"/>
      <c r="J15" s="207"/>
      <c r="K15" s="207"/>
      <c r="L15" s="207"/>
      <c r="M15" s="207"/>
      <c r="N15" s="208"/>
      <c r="O15" s="209"/>
      <c r="P15" s="2"/>
      <c r="Q15" s="26"/>
      <c r="R15" s="27"/>
      <c r="S15" s="27"/>
      <c r="T15" s="27"/>
      <c r="U15" s="27"/>
      <c r="V15" s="27"/>
      <c r="W15" s="27"/>
      <c r="X15" s="27"/>
      <c r="Y15" s="225" t="s">
        <v>26</v>
      </c>
      <c r="Z15" s="226"/>
      <c r="AA15" s="227"/>
      <c r="AB15" s="225" t="s">
        <v>27</v>
      </c>
      <c r="AC15" s="226"/>
      <c r="AD15" s="226"/>
      <c r="AE15" s="226"/>
      <c r="AF15" s="227"/>
      <c r="AG15" s="228"/>
      <c r="AH15" s="228"/>
      <c r="AI15" s="228"/>
      <c r="AJ15" s="228"/>
      <c r="AK15" s="228"/>
      <c r="AL15" s="228"/>
      <c r="AM15" s="228"/>
      <c r="AN15" s="229"/>
      <c r="AO15" s="2"/>
      <c r="AP15" s="217"/>
      <c r="AQ15" s="218"/>
      <c r="AR15" s="219"/>
      <c r="AT15" s="223"/>
      <c r="AU15" s="218"/>
      <c r="AV15" s="218"/>
      <c r="AW15" s="218"/>
      <c r="AX15" s="224"/>
      <c r="AY15" s="30"/>
      <c r="AZ15" s="217"/>
      <c r="BA15" s="219"/>
    </row>
    <row r="16" spans="1:53" s="5" customFormat="1" ht="120" customHeight="1">
      <c r="A16" s="9" t="s">
        <v>28</v>
      </c>
      <c r="B16" s="10" t="s">
        <v>29</v>
      </c>
      <c r="C16" s="11" t="s">
        <v>30</v>
      </c>
      <c r="D16" s="11" t="s">
        <v>31</v>
      </c>
      <c r="E16" s="12" t="s">
        <v>32</v>
      </c>
      <c r="F16" s="19" t="s">
        <v>33</v>
      </c>
      <c r="G16" s="32" t="s">
        <v>34</v>
      </c>
      <c r="H16" s="12" t="s">
        <v>35</v>
      </c>
      <c r="I16" s="11" t="s">
        <v>36</v>
      </c>
      <c r="J16" s="11" t="s">
        <v>37</v>
      </c>
      <c r="K16" s="12" t="s">
        <v>38</v>
      </c>
      <c r="L16" s="12" t="s">
        <v>39</v>
      </c>
      <c r="M16" s="11" t="s">
        <v>36</v>
      </c>
      <c r="N16" s="11" t="s">
        <v>40</v>
      </c>
      <c r="O16" s="13" t="s">
        <v>41</v>
      </c>
      <c r="P16" s="2"/>
      <c r="Q16" s="14" t="s">
        <v>42</v>
      </c>
      <c r="R16" s="149" t="s">
        <v>43</v>
      </c>
      <c r="S16" s="149" t="s">
        <v>44</v>
      </c>
      <c r="T16" s="149" t="s">
        <v>45</v>
      </c>
      <c r="U16" s="149" t="s">
        <v>46</v>
      </c>
      <c r="V16" s="149" t="s">
        <v>47</v>
      </c>
      <c r="W16" s="149" t="s">
        <v>48</v>
      </c>
      <c r="X16" s="28" t="s">
        <v>49</v>
      </c>
      <c r="Y16" s="122" t="s">
        <v>50</v>
      </c>
      <c r="Z16" s="122" t="s">
        <v>51</v>
      </c>
      <c r="AA16" s="16" t="s">
        <v>52</v>
      </c>
      <c r="AB16" s="193" t="s">
        <v>53</v>
      </c>
      <c r="AC16" s="194"/>
      <c r="AD16" s="16" t="s">
        <v>54</v>
      </c>
      <c r="AE16" s="193" t="s">
        <v>55</v>
      </c>
      <c r="AF16" s="194"/>
      <c r="AG16" s="17" t="s">
        <v>56</v>
      </c>
      <c r="AH16" s="17" t="s">
        <v>57</v>
      </c>
      <c r="AI16" s="17" t="s">
        <v>36</v>
      </c>
      <c r="AJ16" s="17" t="s">
        <v>58</v>
      </c>
      <c r="AK16" s="17" t="s">
        <v>36</v>
      </c>
      <c r="AL16" s="17" t="s">
        <v>40</v>
      </c>
      <c r="AM16" s="17" t="s">
        <v>59</v>
      </c>
      <c r="AN16" s="13" t="s">
        <v>60</v>
      </c>
      <c r="AO16" s="2"/>
      <c r="AP16" s="18" t="s">
        <v>61</v>
      </c>
      <c r="AQ16" s="15" t="s">
        <v>62</v>
      </c>
      <c r="AR16" s="29" t="s">
        <v>63</v>
      </c>
      <c r="AT16" s="118" t="s">
        <v>64</v>
      </c>
      <c r="AU16" s="120" t="s">
        <v>65</v>
      </c>
      <c r="AV16" s="120" t="s">
        <v>66</v>
      </c>
      <c r="AW16" s="120" t="s">
        <v>67</v>
      </c>
      <c r="AX16" s="119" t="s">
        <v>68</v>
      </c>
      <c r="AY16" s="31"/>
      <c r="AZ16" s="121" t="s">
        <v>69</v>
      </c>
      <c r="BA16" s="153" t="s">
        <v>70</v>
      </c>
    </row>
    <row r="17" spans="1:53" ht="380.25" customHeight="1">
      <c r="A17" s="195">
        <v>1</v>
      </c>
      <c r="B17" s="196" t="s">
        <v>71</v>
      </c>
      <c r="C17" s="197" t="s">
        <v>72</v>
      </c>
      <c r="D17" s="197" t="s">
        <v>73</v>
      </c>
      <c r="E17" s="197" t="s">
        <v>74</v>
      </c>
      <c r="F17" s="197"/>
      <c r="G17" s="199">
        <v>158</v>
      </c>
      <c r="H17" s="198" t="str">
        <f>IF(G17&lt;=0,"",IF(G17&lt;=2,"Muy Baja",IF(G17&lt;=24,"Baja",IF(G17&lt;=500,"Media",IF(G17&lt;=5000,"Alta","Muy Alta")))))</f>
        <v>Media</v>
      </c>
      <c r="I17" s="192">
        <f>IF(H17="","",IF(H17="Muy Baja",0.2,IF(H17="Baja",0.4,IF(H17="Media",0.6,IF(H17="Alta",0.8,IF(H17="Muy Alta",1,))))))</f>
        <v>0.6</v>
      </c>
      <c r="J17" s="200" t="s">
        <v>75</v>
      </c>
      <c r="K17" s="201" t="str">
        <f>+J17</f>
        <v>El riesgo afecta la imagen de la entidad internamente, de conocimiento general nivel interno, de junta directiva y/o de proveedores</v>
      </c>
      <c r="L17" s="198" t="str">
        <f>+VLOOKUP(K17,Datos!$O$4:$P$15,2,FALSE)</f>
        <v>Menor</v>
      </c>
      <c r="M17" s="192">
        <f>IF(L17="","",IF(L17="Leve",0.2,IF(L17="Menor",0.4,IF(L17="Moderado",0.6,IF(L17="Mayor",0.8,IF(L17="Catastrófico",1,))))))</f>
        <v>0.4</v>
      </c>
      <c r="N17" s="192" t="str">
        <f>+CONCATENATE(H17, " - ", L17)</f>
        <v>Media - Menor</v>
      </c>
      <c r="O17" s="187" t="str">
        <f>+VLOOKUP(N17,Datos!J4:K28,2,)</f>
        <v>MODERADO</v>
      </c>
      <c r="P17" s="150"/>
      <c r="Q17" s="160">
        <v>1</v>
      </c>
      <c r="R17" s="152" t="s">
        <v>76</v>
      </c>
      <c r="S17" s="152" t="s">
        <v>77</v>
      </c>
      <c r="T17" s="152" t="s">
        <v>78</v>
      </c>
      <c r="U17" s="152" t="s">
        <v>79</v>
      </c>
      <c r="V17" s="152" t="s">
        <v>80</v>
      </c>
      <c r="W17" s="152" t="s">
        <v>81</v>
      </c>
      <c r="X17" s="33" t="str">
        <f>IF(OR(Y17="Preventivo",Y17="Detectivo"),"Probabilidad",IF(Y17="Correctivo","Impacto",""))</f>
        <v>Probabilidad</v>
      </c>
      <c r="Y17" s="6" t="s">
        <v>82</v>
      </c>
      <c r="Z17" s="6" t="s">
        <v>83</v>
      </c>
      <c r="AA17" s="34" t="str">
        <f t="shared" ref="AA17:AA21" si="0">IF(AND(Y17="Preventivo",Z17="Automático"),"50%",IF(AND(Y17="Preventivo",Z17="Manual"),"40%",IF(AND(Y17="Detectivo",Z17="Automático"),"40%",IF(AND(Y17="Detectivo",Z17="Manual"),"30%",IF(AND(Y17="Correctivo",Z17="Automático"),"35%",IF(AND(Y17="Correctivo",Z17="Manual"),"25%",""))))))</f>
        <v>30%</v>
      </c>
      <c r="AB17" s="41" t="s">
        <v>84</v>
      </c>
      <c r="AC17" s="41" t="s">
        <v>85</v>
      </c>
      <c r="AD17" s="6" t="s">
        <v>86</v>
      </c>
      <c r="AE17" s="8" t="s">
        <v>87</v>
      </c>
      <c r="AF17" s="8" t="str">
        <f>+W17</f>
        <v>Comprobante de Ingreso de almacén con la firma de revisado  Correos con las novedades o solicitud de corrección (Cuando aplique)</v>
      </c>
      <c r="AG17" s="35">
        <f>IFERROR(IF(X17="Probabilidad",(I17-(+I17*AA17)),IF(X17="Impacto",I17,"")),"")</f>
        <v>0.42</v>
      </c>
      <c r="AH17" s="36" t="str">
        <f t="shared" ref="AH17:AH21" si="1">IFERROR(IF(AG17="","",IF(AG17&lt;=0.2,"Muy Baja",IF(AG17&lt;=0.4,"Baja",IF(AG17&lt;=0.6,"Media",IF(AG17&lt;=0.8,"Alta","Muy Alta"))))),"")</f>
        <v>Media</v>
      </c>
      <c r="AI17" s="37">
        <f>I17-(AA17*I17)</f>
        <v>0.42</v>
      </c>
      <c r="AJ17" s="38" t="str">
        <f t="shared" ref="AJ17:AJ21" si="2">IFERROR(IF(AK17="","",IF(AK17&lt;=0.2,"Leve",IF(AK17&lt;=0.4,"Menor",IF(AK17&lt;=0.6,"Moderado",IF(AK17&lt;=0.8,"Mayor","Catastrófico"))))),"")</f>
        <v>Menor</v>
      </c>
      <c r="AK17" s="35">
        <f>IFERROR(IF(X17="Impacto",(M17-(+M17*AA17)),IF(X17="Probabilidad",M17,"")),"")</f>
        <v>0.4</v>
      </c>
      <c r="AL17" s="39" t="str">
        <f>+CONCATENATE(AH17, " - ", AJ17)</f>
        <v>Media - Menor</v>
      </c>
      <c r="AM17" s="40" t="str">
        <f>+VLOOKUP(AL17,Datos!$J$4:$K$28,2,)</f>
        <v>MODERADO</v>
      </c>
      <c r="AN17" s="188" t="s">
        <v>88</v>
      </c>
      <c r="AO17" s="150"/>
      <c r="AP17" s="189" t="s">
        <v>89</v>
      </c>
      <c r="AQ17" s="190"/>
      <c r="AR17" s="191"/>
      <c r="AS17" s="151"/>
      <c r="AT17" s="162">
        <v>46153</v>
      </c>
      <c r="AU17" s="173" t="s">
        <v>90</v>
      </c>
      <c r="AV17" s="174" t="s">
        <v>91</v>
      </c>
      <c r="AW17" s="174" t="s">
        <v>92</v>
      </c>
      <c r="AX17" s="175" t="s">
        <v>93</v>
      </c>
      <c r="AY17" s="154"/>
      <c r="AZ17" s="182" t="s">
        <v>94</v>
      </c>
      <c r="BA17" s="185" t="s">
        <v>95</v>
      </c>
    </row>
    <row r="18" spans="1:53" ht="219.75" customHeight="1">
      <c r="A18" s="195"/>
      <c r="B18" s="196"/>
      <c r="C18" s="197"/>
      <c r="D18" s="197"/>
      <c r="E18" s="197"/>
      <c r="F18" s="197"/>
      <c r="G18" s="199"/>
      <c r="H18" s="198"/>
      <c r="I18" s="192"/>
      <c r="J18" s="200"/>
      <c r="K18" s="201"/>
      <c r="L18" s="198"/>
      <c r="M18" s="192"/>
      <c r="N18" s="192"/>
      <c r="O18" s="187"/>
      <c r="P18" s="150"/>
      <c r="Q18" s="159">
        <v>2</v>
      </c>
      <c r="R18" s="152" t="s">
        <v>96</v>
      </c>
      <c r="S18" s="152" t="s">
        <v>97</v>
      </c>
      <c r="T18" s="152" t="s">
        <v>98</v>
      </c>
      <c r="U18" s="152" t="s">
        <v>99</v>
      </c>
      <c r="V18" s="152" t="s">
        <v>100</v>
      </c>
      <c r="W18" s="152" t="s">
        <v>101</v>
      </c>
      <c r="X18" s="33" t="str">
        <f t="shared" ref="X18:X21" si="3">IF(OR(Y18="Preventivo",Y18="Detectivo"),"Probabilidad",IF(Y18="Correctivo","Impacto",""))</f>
        <v>Probabilidad</v>
      </c>
      <c r="Y18" s="6" t="s">
        <v>82</v>
      </c>
      <c r="Z18" s="6" t="s">
        <v>83</v>
      </c>
      <c r="AA18" s="34" t="str">
        <f t="shared" si="0"/>
        <v>30%</v>
      </c>
      <c r="AB18" s="41" t="s">
        <v>84</v>
      </c>
      <c r="AC18" s="41" t="s">
        <v>102</v>
      </c>
      <c r="AD18" s="6" t="s">
        <v>86</v>
      </c>
      <c r="AE18" s="8" t="s">
        <v>87</v>
      </c>
      <c r="AF18" s="8" t="str">
        <f>+W18</f>
        <v xml:space="preserve">Solicitud De Bienes De Consumo, Consumo Controlado o Devolutivos A-GIAE-FT-002
Correo electrónico ( Cuando aplique) </v>
      </c>
      <c r="AG18" s="37">
        <f t="shared" ref="AG18:AG21" si="4">IFERROR(IF(AND(X17="Probabilidad",X18="Probabilidad"),(AI17-(+AI17*AA18)),IF(X18="Probabilidad",($I$17-(+$I$17*AA18)),IF(X18="Impacto",AI17,""))),"")</f>
        <v>0.29399999999999998</v>
      </c>
      <c r="AH18" s="36" t="str">
        <f t="shared" si="1"/>
        <v>Baja</v>
      </c>
      <c r="AI18" s="37">
        <f t="shared" ref="AI18:AI21" si="5">+AG18</f>
        <v>0.29399999999999998</v>
      </c>
      <c r="AJ18" s="38" t="str">
        <f t="shared" si="2"/>
        <v>Menor</v>
      </c>
      <c r="AK18" s="35">
        <f t="shared" ref="AK18:AK21" si="6">IFERROR(IF(AND(X17="Impacto",X17="Impacto"),(AK17-(+AK17*AA18)),IF(X18="Impacto",($M$17-(+$M$17*AA18)),IF(X18="Probabilidad",AK17,""))),"")</f>
        <v>0.4</v>
      </c>
      <c r="AL18" s="39" t="str">
        <f t="shared" ref="AL18:AL21" si="7">+CONCATENATE(AH18, " - ", AJ18)</f>
        <v>Baja - Menor</v>
      </c>
      <c r="AM18" s="40" t="str">
        <f>+VLOOKUP(AL18,Datos!$J$4:$K$28,2,)</f>
        <v>MODERADO</v>
      </c>
      <c r="AN18" s="188"/>
      <c r="AO18" s="150"/>
      <c r="AP18" s="189"/>
      <c r="AQ18" s="190"/>
      <c r="AR18" s="191"/>
      <c r="AS18" s="151"/>
      <c r="AT18" s="162">
        <v>46153</v>
      </c>
      <c r="AU18" s="173" t="s">
        <v>103</v>
      </c>
      <c r="AV18" s="174" t="s">
        <v>91</v>
      </c>
      <c r="AW18" s="166" t="s">
        <v>104</v>
      </c>
      <c r="AX18" s="175" t="s">
        <v>105</v>
      </c>
      <c r="AY18" s="154"/>
      <c r="AZ18" s="183"/>
      <c r="BA18" s="185"/>
    </row>
    <row r="19" spans="1:53" ht="384" customHeight="1">
      <c r="A19" s="195"/>
      <c r="B19" s="196"/>
      <c r="C19" s="197"/>
      <c r="D19" s="197"/>
      <c r="E19" s="197"/>
      <c r="F19" s="197"/>
      <c r="G19" s="199"/>
      <c r="H19" s="198"/>
      <c r="I19" s="192"/>
      <c r="J19" s="200"/>
      <c r="K19" s="201"/>
      <c r="L19" s="198"/>
      <c r="M19" s="192"/>
      <c r="N19" s="192"/>
      <c r="O19" s="187"/>
      <c r="P19" s="150"/>
      <c r="Q19" s="160">
        <v>3</v>
      </c>
      <c r="R19" s="152" t="s">
        <v>96</v>
      </c>
      <c r="S19" s="157" t="s">
        <v>106</v>
      </c>
      <c r="T19" s="158" t="s">
        <v>107</v>
      </c>
      <c r="U19" s="152" t="s">
        <v>108</v>
      </c>
      <c r="V19" s="152" t="s">
        <v>109</v>
      </c>
      <c r="W19" s="152" t="s">
        <v>110</v>
      </c>
      <c r="X19" s="33" t="str">
        <f t="shared" si="3"/>
        <v>Probabilidad</v>
      </c>
      <c r="Y19" s="6" t="s">
        <v>82</v>
      </c>
      <c r="Z19" s="6" t="s">
        <v>83</v>
      </c>
      <c r="AA19" s="34" t="str">
        <f t="shared" si="0"/>
        <v>30%</v>
      </c>
      <c r="AB19" s="41" t="s">
        <v>84</v>
      </c>
      <c r="AC19" s="41" t="s">
        <v>102</v>
      </c>
      <c r="AD19" s="6" t="s">
        <v>86</v>
      </c>
      <c r="AE19" s="8" t="s">
        <v>87</v>
      </c>
      <c r="AF19" s="8" t="str">
        <f t="shared" ref="AF19:AF21" si="8">+W19</f>
        <v>Traslado, Salida y Entrega de Elementos de Consumo A-GIAE-FT-003</v>
      </c>
      <c r="AG19" s="35">
        <f t="shared" si="4"/>
        <v>0.20579999999999998</v>
      </c>
      <c r="AH19" s="36" t="str">
        <f t="shared" si="1"/>
        <v>Baja</v>
      </c>
      <c r="AI19" s="37">
        <f t="shared" si="5"/>
        <v>0.20579999999999998</v>
      </c>
      <c r="AJ19" s="38" t="str">
        <f t="shared" si="2"/>
        <v>Menor</v>
      </c>
      <c r="AK19" s="35">
        <f t="shared" si="6"/>
        <v>0.4</v>
      </c>
      <c r="AL19" s="39" t="str">
        <f t="shared" si="7"/>
        <v>Baja - Menor</v>
      </c>
      <c r="AM19" s="40" t="str">
        <f>+VLOOKUP(AL19,Datos!$J$4:$K$28,2,)</f>
        <v>MODERADO</v>
      </c>
      <c r="AN19" s="188"/>
      <c r="AO19" s="150"/>
      <c r="AP19" s="189"/>
      <c r="AQ19" s="190"/>
      <c r="AR19" s="191"/>
      <c r="AS19" s="151"/>
      <c r="AT19" s="162">
        <v>46153</v>
      </c>
      <c r="AU19" s="173" t="s">
        <v>111</v>
      </c>
      <c r="AV19" s="174" t="s">
        <v>112</v>
      </c>
      <c r="AW19" s="166" t="s">
        <v>104</v>
      </c>
      <c r="AX19" s="175" t="s">
        <v>113</v>
      </c>
      <c r="AY19" s="154"/>
      <c r="AZ19" s="183"/>
      <c r="BA19" s="185"/>
    </row>
    <row r="20" spans="1:53" ht="270" customHeight="1">
      <c r="A20" s="195"/>
      <c r="B20" s="196"/>
      <c r="C20" s="197"/>
      <c r="D20" s="197"/>
      <c r="E20" s="197"/>
      <c r="F20" s="197"/>
      <c r="G20" s="199"/>
      <c r="H20" s="198"/>
      <c r="I20" s="192"/>
      <c r="J20" s="200"/>
      <c r="K20" s="201"/>
      <c r="L20" s="198"/>
      <c r="M20" s="192"/>
      <c r="N20" s="192"/>
      <c r="O20" s="187"/>
      <c r="P20" s="150"/>
      <c r="Q20" s="160">
        <v>4</v>
      </c>
      <c r="R20" s="152" t="s">
        <v>114</v>
      </c>
      <c r="S20" s="157" t="s">
        <v>115</v>
      </c>
      <c r="T20" s="158" t="s">
        <v>116</v>
      </c>
      <c r="U20" s="152" t="s">
        <v>117</v>
      </c>
      <c r="V20" s="152" t="s">
        <v>118</v>
      </c>
      <c r="W20" s="152" t="s">
        <v>119</v>
      </c>
      <c r="X20" s="33" t="str">
        <f t="shared" si="3"/>
        <v>Probabilidad</v>
      </c>
      <c r="Y20" s="6" t="s">
        <v>82</v>
      </c>
      <c r="Z20" s="6" t="s">
        <v>83</v>
      </c>
      <c r="AA20" s="34" t="str">
        <f t="shared" si="0"/>
        <v>30%</v>
      </c>
      <c r="AB20" s="8" t="s">
        <v>84</v>
      </c>
      <c r="AC20" s="41" t="s">
        <v>102</v>
      </c>
      <c r="AD20" s="6" t="s">
        <v>86</v>
      </c>
      <c r="AE20" s="8" t="s">
        <v>87</v>
      </c>
      <c r="AF20" s="8" t="str">
        <f t="shared" si="8"/>
        <v xml:space="preserve"> Captura de pantalla del Formato Tarjeta de Kardex Mural A-GIAE-FT-004</v>
      </c>
      <c r="AG20" s="35">
        <f t="shared" si="4"/>
        <v>0.14405999999999999</v>
      </c>
      <c r="AH20" s="36" t="str">
        <f t="shared" si="1"/>
        <v>Muy Baja</v>
      </c>
      <c r="AI20" s="37">
        <f t="shared" si="5"/>
        <v>0.14405999999999999</v>
      </c>
      <c r="AJ20" s="38" t="str">
        <f t="shared" si="2"/>
        <v>Menor</v>
      </c>
      <c r="AK20" s="35">
        <f t="shared" si="6"/>
        <v>0.4</v>
      </c>
      <c r="AL20" s="39" t="str">
        <f t="shared" si="7"/>
        <v>Muy Baja - Menor</v>
      </c>
      <c r="AM20" s="40" t="str">
        <f>+VLOOKUP(AL20,Datos!$J$4:$K$28,2,)</f>
        <v>BAJO</v>
      </c>
      <c r="AN20" s="188"/>
      <c r="AO20" s="150"/>
      <c r="AP20" s="189"/>
      <c r="AQ20" s="190"/>
      <c r="AR20" s="191"/>
      <c r="AS20" s="151"/>
      <c r="AT20" s="162">
        <v>46153</v>
      </c>
      <c r="AU20" s="173" t="s">
        <v>120</v>
      </c>
      <c r="AV20" s="174" t="s">
        <v>121</v>
      </c>
      <c r="AW20" s="174" t="s">
        <v>122</v>
      </c>
      <c r="AX20" s="175" t="s">
        <v>123</v>
      </c>
      <c r="AY20" s="154"/>
      <c r="AZ20" s="183"/>
      <c r="BA20" s="185"/>
    </row>
    <row r="21" spans="1:53" ht="390" customHeight="1">
      <c r="A21" s="195"/>
      <c r="B21" s="196"/>
      <c r="C21" s="197"/>
      <c r="D21" s="197"/>
      <c r="E21" s="197"/>
      <c r="F21" s="197"/>
      <c r="G21" s="199"/>
      <c r="H21" s="198"/>
      <c r="I21" s="192"/>
      <c r="J21" s="200"/>
      <c r="K21" s="201"/>
      <c r="L21" s="198"/>
      <c r="M21" s="192"/>
      <c r="N21" s="192"/>
      <c r="O21" s="187"/>
      <c r="P21" s="150"/>
      <c r="Q21" s="159">
        <v>5</v>
      </c>
      <c r="R21" s="152" t="s">
        <v>124</v>
      </c>
      <c r="S21" s="157" t="s">
        <v>125</v>
      </c>
      <c r="T21" s="158" t="s">
        <v>126</v>
      </c>
      <c r="U21" s="152" t="s">
        <v>127</v>
      </c>
      <c r="V21" s="152" t="s">
        <v>128</v>
      </c>
      <c r="W21" s="152" t="s">
        <v>129</v>
      </c>
      <c r="X21" s="33" t="str">
        <f t="shared" si="3"/>
        <v>Impacto</v>
      </c>
      <c r="Y21" s="6" t="s">
        <v>130</v>
      </c>
      <c r="Z21" s="6" t="s">
        <v>83</v>
      </c>
      <c r="AA21" s="34" t="str">
        <f t="shared" si="0"/>
        <v>25%</v>
      </c>
      <c r="AB21" s="8" t="s">
        <v>84</v>
      </c>
      <c r="AC21" s="41" t="s">
        <v>131</v>
      </c>
      <c r="AD21" s="6" t="s">
        <v>86</v>
      </c>
      <c r="AE21" s="8" t="s">
        <v>87</v>
      </c>
      <c r="AF21" s="8" t="str">
        <f t="shared" si="8"/>
        <v>Reporte en Excel con la relación de los casos registrados en la mesa de ayuda</v>
      </c>
      <c r="AG21" s="35">
        <f t="shared" si="4"/>
        <v>0.14405999999999999</v>
      </c>
      <c r="AH21" s="36" t="str">
        <f t="shared" si="1"/>
        <v>Muy Baja</v>
      </c>
      <c r="AI21" s="37">
        <f t="shared" si="5"/>
        <v>0.14405999999999999</v>
      </c>
      <c r="AJ21" s="38" t="str">
        <f t="shared" si="2"/>
        <v>Menor</v>
      </c>
      <c r="AK21" s="35">
        <f t="shared" si="6"/>
        <v>0.30000000000000004</v>
      </c>
      <c r="AL21" s="39" t="str">
        <f t="shared" si="7"/>
        <v>Muy Baja - Menor</v>
      </c>
      <c r="AM21" s="40" t="str">
        <f>+VLOOKUP(AL21,Datos!$J$4:$K$28,2,)</f>
        <v>BAJO</v>
      </c>
      <c r="AN21" s="188"/>
      <c r="AO21" s="150"/>
      <c r="AP21" s="189"/>
      <c r="AQ21" s="190"/>
      <c r="AR21" s="191"/>
      <c r="AS21" s="151"/>
      <c r="AT21" s="162">
        <v>46153</v>
      </c>
      <c r="AU21" s="163" t="s">
        <v>132</v>
      </c>
      <c r="AV21" s="174" t="s">
        <v>133</v>
      </c>
      <c r="AW21" s="166" t="s">
        <v>104</v>
      </c>
      <c r="AX21" s="175" t="s">
        <v>134</v>
      </c>
      <c r="AY21" s="154"/>
      <c r="AZ21" s="184"/>
      <c r="BA21" s="185"/>
    </row>
    <row r="22" spans="1:53" ht="93.75" customHeight="1">
      <c r="B22" s="123"/>
      <c r="C22" s="124"/>
      <c r="D22" s="124"/>
      <c r="E22" s="124"/>
      <c r="F22" s="124"/>
      <c r="G22" s="123"/>
      <c r="H22" s="125"/>
      <c r="I22" s="126"/>
      <c r="J22" s="127"/>
      <c r="K22" s="128"/>
      <c r="L22" s="125"/>
      <c r="M22" s="126"/>
      <c r="N22" s="126"/>
      <c r="O22" s="129"/>
      <c r="P22" s="2"/>
      <c r="Q22" s="130"/>
      <c r="R22" s="25"/>
      <c r="S22" s="25"/>
      <c r="T22" s="25"/>
      <c r="U22" s="25"/>
      <c r="V22" s="25"/>
      <c r="W22" s="25"/>
      <c r="X22" s="130"/>
      <c r="Y22" s="131"/>
      <c r="Z22" s="131"/>
      <c r="AA22" s="143"/>
      <c r="AB22" s="132"/>
      <c r="AC22" s="133"/>
      <c r="AD22" s="131"/>
      <c r="AE22" s="132"/>
      <c r="AF22" s="132"/>
      <c r="AG22" s="144"/>
      <c r="AH22" s="131"/>
      <c r="AI22" s="145"/>
      <c r="AJ22" s="146"/>
      <c r="AK22" s="144"/>
      <c r="AL22" s="147"/>
      <c r="AM22" s="148"/>
      <c r="AN22" s="134"/>
      <c r="AO22" s="2"/>
      <c r="AP22" s="135"/>
      <c r="AQ22" s="135"/>
      <c r="AR22" s="135"/>
      <c r="AT22" s="136"/>
      <c r="AU22" s="137"/>
      <c r="AV22" s="138"/>
      <c r="AW22" s="139"/>
      <c r="AX22" s="140"/>
      <c r="AY22" s="30"/>
      <c r="AZ22" s="138"/>
      <c r="BA22" s="141"/>
    </row>
    <row r="23" spans="1:53" ht="20.45">
      <c r="A23" s="186" t="s">
        <v>135</v>
      </c>
      <c r="B23" s="186"/>
      <c r="C23" s="186"/>
      <c r="D23" s="186"/>
      <c r="E23" s="186"/>
      <c r="F23" s="186"/>
      <c r="G23" s="186"/>
      <c r="H23" s="186"/>
      <c r="P23" s="2"/>
      <c r="BA23" s="117" t="s">
        <v>136</v>
      </c>
    </row>
    <row r="24" spans="1:53">
      <c r="P24" s="2"/>
    </row>
    <row r="25" spans="1:53" s="1" customFormat="1">
      <c r="A25"/>
      <c r="B25"/>
      <c r="C25"/>
      <c r="D25"/>
      <c r="E25"/>
      <c r="F25"/>
      <c r="G25"/>
      <c r="H25"/>
      <c r="I25"/>
      <c r="J25"/>
      <c r="K25"/>
      <c r="P25" s="2"/>
      <c r="AN25" s="4"/>
      <c r="AO25" s="4"/>
      <c r="AP25" s="4"/>
      <c r="AS25"/>
      <c r="AT25"/>
      <c r="AU25"/>
      <c r="AV25"/>
      <c r="AW25"/>
      <c r="AX25"/>
      <c r="AY25"/>
      <c r="AZ25"/>
      <c r="BA25"/>
    </row>
    <row r="26" spans="1:53" s="1" customFormat="1">
      <c r="A26"/>
      <c r="B26"/>
      <c r="C26"/>
      <c r="D26"/>
      <c r="E26"/>
      <c r="F26"/>
      <c r="G26"/>
      <c r="H26"/>
      <c r="I26"/>
      <c r="J26"/>
      <c r="K26"/>
      <c r="P26" s="2"/>
      <c r="AN26" s="4"/>
      <c r="AO26" s="4"/>
      <c r="AP26" s="4"/>
      <c r="AS26"/>
      <c r="AT26"/>
      <c r="AU26"/>
      <c r="AV26"/>
      <c r="AW26"/>
      <c r="AX26"/>
      <c r="AY26"/>
      <c r="AZ26"/>
      <c r="BA26"/>
    </row>
    <row r="27" spans="1:53" s="1" customFormat="1">
      <c r="A27"/>
      <c r="B27"/>
      <c r="C27"/>
      <c r="D27"/>
      <c r="E27"/>
      <c r="F27"/>
      <c r="G27"/>
      <c r="H27"/>
      <c r="I27"/>
      <c r="J27"/>
      <c r="K27"/>
      <c r="P27" s="2"/>
      <c r="AN27" s="4"/>
      <c r="AO27" s="4"/>
      <c r="AP27" s="4"/>
      <c r="AS27"/>
      <c r="AT27"/>
      <c r="AU27"/>
      <c r="AV27"/>
      <c r="AW27"/>
      <c r="AX27"/>
      <c r="AY27"/>
      <c r="AZ27"/>
      <c r="BA27"/>
    </row>
    <row r="28" spans="1:53" s="1" customFormat="1">
      <c r="A28"/>
      <c r="B28"/>
      <c r="C28"/>
      <c r="D28"/>
      <c r="E28"/>
      <c r="F28"/>
      <c r="G28"/>
      <c r="H28"/>
      <c r="I28"/>
      <c r="J28"/>
      <c r="K28"/>
      <c r="P28" s="2"/>
      <c r="AN28" s="4"/>
      <c r="AO28" s="4"/>
      <c r="AP28" s="4"/>
      <c r="AS28"/>
      <c r="AT28"/>
      <c r="AU28"/>
      <c r="AV28"/>
      <c r="AW28"/>
      <c r="AX28"/>
      <c r="AY28"/>
      <c r="AZ28"/>
      <c r="BA28"/>
    </row>
    <row r="29" spans="1:53" s="1" customFormat="1">
      <c r="A29"/>
      <c r="B29"/>
      <c r="C29"/>
      <c r="D29"/>
      <c r="E29"/>
      <c r="F29"/>
      <c r="G29"/>
      <c r="H29"/>
      <c r="I29"/>
      <c r="J29"/>
      <c r="K29"/>
      <c r="P29" s="2"/>
      <c r="AN29" s="4"/>
      <c r="AO29" s="4"/>
      <c r="AP29" s="4"/>
      <c r="AS29"/>
      <c r="AT29"/>
      <c r="AU29"/>
      <c r="AV29"/>
      <c r="AW29"/>
      <c r="AX29"/>
      <c r="AY29"/>
      <c r="AZ29"/>
      <c r="BA29"/>
    </row>
    <row r="30" spans="1:53" s="1" customFormat="1">
      <c r="A30"/>
      <c r="B30"/>
      <c r="C30"/>
      <c r="D30"/>
      <c r="E30"/>
      <c r="F30"/>
      <c r="G30"/>
      <c r="H30"/>
      <c r="I30"/>
      <c r="J30"/>
      <c r="K30"/>
      <c r="P30" s="2"/>
      <c r="AN30" s="4"/>
      <c r="AO30" s="4"/>
      <c r="AP30" s="4"/>
      <c r="AS30"/>
      <c r="AT30"/>
      <c r="AU30"/>
      <c r="AV30"/>
      <c r="AW30"/>
      <c r="AX30"/>
      <c r="AY30"/>
      <c r="AZ30"/>
      <c r="BA30"/>
    </row>
    <row r="31" spans="1:53" s="1" customFormat="1">
      <c r="A31"/>
      <c r="B31"/>
      <c r="C31"/>
      <c r="D31"/>
      <c r="E31"/>
      <c r="F31"/>
      <c r="G31"/>
      <c r="H31"/>
      <c r="I31"/>
      <c r="J31"/>
      <c r="K31"/>
      <c r="P31" s="2"/>
      <c r="AN31" s="4"/>
      <c r="AO31" s="4"/>
      <c r="AP31" s="4"/>
      <c r="AS31"/>
      <c r="AT31"/>
      <c r="AU31"/>
      <c r="AV31"/>
      <c r="AW31"/>
      <c r="AX31"/>
      <c r="AY31"/>
      <c r="AZ31"/>
      <c r="BA31"/>
    </row>
  </sheetData>
  <mergeCells count="49">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14:O15"/>
    <mergeCell ref="Q14:AN14"/>
    <mergeCell ref="AP14:AR15"/>
    <mergeCell ref="AT14:AX15"/>
    <mergeCell ref="AZ14:BA15"/>
    <mergeCell ref="Y15:AA15"/>
    <mergeCell ref="AB15:AF15"/>
    <mergeCell ref="AG15:AN15"/>
    <mergeCell ref="AB16:AC16"/>
    <mergeCell ref="AE16:AF16"/>
    <mergeCell ref="A17:A21"/>
    <mergeCell ref="B17:B21"/>
    <mergeCell ref="C17:C21"/>
    <mergeCell ref="D17:D21"/>
    <mergeCell ref="E17:E21"/>
    <mergeCell ref="F17:F21"/>
    <mergeCell ref="H17:H21"/>
    <mergeCell ref="G17:G21"/>
    <mergeCell ref="I17:I21"/>
    <mergeCell ref="J17:J21"/>
    <mergeCell ref="K17:K21"/>
    <mergeCell ref="L17:L21"/>
    <mergeCell ref="M17:M21"/>
    <mergeCell ref="AZ17:AZ21"/>
    <mergeCell ref="BA17:BA21"/>
    <mergeCell ref="A23:H23"/>
    <mergeCell ref="O17:O21"/>
    <mergeCell ref="AN17:AN21"/>
    <mergeCell ref="AP17:AP21"/>
    <mergeCell ref="AQ17:AQ21"/>
    <mergeCell ref="AR17:AR21"/>
    <mergeCell ref="N17:N21"/>
  </mergeCells>
  <phoneticPr fontId="24" type="noConversion"/>
  <conditionalFormatting sqref="H17:H22">
    <cfRule type="cellIs" dxfId="48" priority="20" operator="equal">
      <formula>"Muy Alta"</formula>
    </cfRule>
    <cfRule type="cellIs" dxfId="47" priority="21" operator="equal">
      <formula>"Alta"</formula>
    </cfRule>
    <cfRule type="cellIs" dxfId="46" priority="22" operator="equal">
      <formula>"Media"</formula>
    </cfRule>
    <cfRule type="cellIs" dxfId="45" priority="23" operator="equal">
      <formula>"Muy Baja"</formula>
    </cfRule>
    <cfRule type="cellIs" dxfId="44" priority="24" operator="equal">
      <formula>"Baja"</formula>
    </cfRule>
  </conditionalFormatting>
  <conditionalFormatting sqref="L17:L22">
    <cfRule type="cellIs" dxfId="43" priority="15" operator="equal">
      <formula>"Leve"</formula>
    </cfRule>
    <cfRule type="cellIs" dxfId="42" priority="16" operator="equal">
      <formula>"Catastrófico"</formula>
    </cfRule>
    <cfRule type="cellIs" dxfId="41" priority="17" operator="equal">
      <formula>"Mayor"</formula>
    </cfRule>
    <cfRule type="cellIs" dxfId="40" priority="18" operator="equal">
      <formula>"Moderado"</formula>
    </cfRule>
    <cfRule type="cellIs" dxfId="39" priority="19" operator="equal">
      <formula>"Menor"</formula>
    </cfRule>
  </conditionalFormatting>
  <conditionalFormatting sqref="O17:O22 AM17:AM22">
    <cfRule type="cellIs" dxfId="38" priority="11" operator="equal">
      <formula>"EXTREMO"</formula>
    </cfRule>
    <cfRule type="cellIs" dxfId="37" priority="12" operator="equal">
      <formula>"ALTO"</formula>
    </cfRule>
    <cfRule type="cellIs" dxfId="36" priority="13" operator="equal">
      <formula>"BAJO"</formula>
    </cfRule>
    <cfRule type="cellIs" dxfId="35" priority="14" operator="equal">
      <formula>"MODERADO"</formula>
    </cfRule>
  </conditionalFormatting>
  <conditionalFormatting sqref="AH17:AH22">
    <cfRule type="cellIs" dxfId="34" priority="6" operator="equal">
      <formula>"Muy Baja"</formula>
    </cfRule>
    <cfRule type="cellIs" dxfId="33" priority="7" operator="equal">
      <formula>"Baja"</formula>
    </cfRule>
    <cfRule type="cellIs" dxfId="32" priority="8" operator="equal">
      <formula>"Media"</formula>
    </cfRule>
    <cfRule type="cellIs" dxfId="31" priority="9" operator="equal">
      <formula>"Muy Alta"</formula>
    </cfRule>
    <cfRule type="cellIs" dxfId="30" priority="10" operator="equal">
      <formula>"Alta"</formula>
    </cfRule>
  </conditionalFormatting>
  <conditionalFormatting sqref="AJ17:AJ22">
    <cfRule type="cellIs" dxfId="29" priority="1" operator="equal">
      <formula>"Catastrófico"</formula>
    </cfRule>
    <cfRule type="cellIs" dxfId="28" priority="2" operator="equal">
      <formula>"Mayor"</formula>
    </cfRule>
    <cfRule type="cellIs" dxfId="27" priority="3" operator="equal">
      <formula>"Moderado"</formula>
    </cfRule>
    <cfRule type="cellIs" dxfId="26" priority="4" operator="equal">
      <formula>"Menor"</formula>
    </cfRule>
    <cfRule type="cellIs" dxfId="25" priority="5" operator="equal">
      <formula>"Leve"</formula>
    </cfRule>
  </conditionalFormatting>
  <hyperlinks>
    <hyperlink ref="A14:O15" location="Instructivo!A1" display="IDENTIFICACIÓN DEL RIESGO" xr:uid="{8A4098C2-C503-4CFB-A09E-1C8A48E0533A}"/>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B579C8D6-0D9F-41B6-96EB-1F235CA1FFE0}">
          <x14:formula1>
            <xm:f>Datos!$A$4:$A$6</xm:f>
          </x14:formula1>
          <xm:sqref>B17:B22</xm:sqref>
        </x14:dataValidation>
        <x14:dataValidation type="list" allowBlank="1" showInputMessage="1" showErrorMessage="1" xr:uid="{0D3090C0-11C1-4D56-A7C3-D0199ADEB2A4}">
          <x14:formula1>
            <xm:f>Datos!$O$3:$O$15</xm:f>
          </x14:formula1>
          <xm:sqref>J17:J22</xm:sqref>
        </x14:dataValidation>
        <x14:dataValidation type="list" allowBlank="1" showInputMessage="1" showErrorMessage="1" xr:uid="{70DE5232-B1AF-4546-B179-8EDA00A05980}">
          <x14:formula1>
            <xm:f>Datos!$P$19:$P$22</xm:f>
          </x14:formula1>
          <xm:sqref>Y17:Y22</xm:sqref>
        </x14:dataValidation>
        <x14:dataValidation type="list" allowBlank="1" showInputMessage="1" showErrorMessage="1" xr:uid="{E302A09C-28E6-4F60-B1C3-0AA8428853B1}">
          <x14:formula1>
            <xm:f>Datos!$P$25:$P$26</xm:f>
          </x14:formula1>
          <xm:sqref>Z17:Z22</xm:sqref>
        </x14:dataValidation>
        <x14:dataValidation type="list" allowBlank="1" showInputMessage="1" showErrorMessage="1" xr:uid="{2D23050B-2D05-483C-8830-A45D8D8BD9E8}">
          <x14:formula1>
            <xm:f>Instructivo!$E$3:$E$9</xm:f>
          </x14:formula1>
          <xm:sqref>F17:F22</xm:sqref>
        </x14:dataValidation>
        <x14:dataValidation type="list" allowBlank="1" showInputMessage="1" showErrorMessage="1" xr:uid="{7F39D563-BB96-46A9-AFC7-570FCD41D076}">
          <x14:formula1>
            <xm:f>Datos!$P$30:$P$31</xm:f>
          </x14:formula1>
          <xm:sqref>AB17:AB22</xm:sqref>
        </x14:dataValidation>
        <x14:dataValidation type="list" allowBlank="1" showInputMessage="1" showErrorMessage="1" xr:uid="{D4B0A7DD-3C68-4AA4-B7B1-427A61171A75}">
          <x14:formula1>
            <xm:f>Datos!$P$34:$P$35</xm:f>
          </x14:formula1>
          <xm:sqref>AD17:AD22</xm:sqref>
        </x14:dataValidation>
        <x14:dataValidation type="list" allowBlank="1" showInputMessage="1" showErrorMessage="1" xr:uid="{27887835-724A-4F9A-BE2B-E6EEA4C4A2B9}">
          <x14:formula1>
            <xm:f>Datos!$P$38:$P$39</xm:f>
          </x14:formula1>
          <xm:sqref>AE17:AE22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A80D0-9DF1-4560-8022-43C460024D84}">
  <sheetPr>
    <tabColor rgb="FFFFC000"/>
    <pageSetUpPr fitToPage="1"/>
  </sheetPr>
  <dimension ref="A1:BA30"/>
  <sheetViews>
    <sheetView showGridLines="0" view="pageBreakPreview" topLeftCell="AV19" zoomScale="60" zoomScaleNormal="60" workbookViewId="0">
      <selection activeCell="BA17" sqref="BA17:BA20"/>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18" width="57.42578125" style="1" customWidth="1"/>
    <col min="19"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40.140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47" width="45" customWidth="1"/>
    <col min="48" max="48" width="32.42578125" customWidth="1"/>
    <col min="49" max="49" width="30.140625" customWidth="1"/>
    <col min="50" max="50" width="33" customWidth="1"/>
    <col min="51" max="51" width="1" customWidth="1"/>
    <col min="52" max="53" width="45" customWidth="1"/>
  </cols>
  <sheetData>
    <row r="1" spans="1:53" ht="15.75" customHeight="1">
      <c r="A1" s="234"/>
      <c r="B1" s="235"/>
      <c r="C1" s="240" t="s">
        <v>6</v>
      </c>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2"/>
      <c r="AX1" s="234" t="s">
        <v>7</v>
      </c>
      <c r="AY1" s="235"/>
      <c r="AZ1" s="252" t="s">
        <v>8</v>
      </c>
      <c r="BA1" s="253"/>
    </row>
    <row r="2" spans="1:53" ht="15.75" customHeight="1" thickBot="1">
      <c r="A2" s="236"/>
      <c r="B2" s="237"/>
      <c r="C2" s="243"/>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4"/>
      <c r="AK2" s="244"/>
      <c r="AL2" s="244"/>
      <c r="AM2" s="244"/>
      <c r="AN2" s="244"/>
      <c r="AO2" s="244"/>
      <c r="AP2" s="244"/>
      <c r="AQ2" s="244"/>
      <c r="AR2" s="244"/>
      <c r="AS2" s="244"/>
      <c r="AT2" s="244"/>
      <c r="AU2" s="244"/>
      <c r="AV2" s="244"/>
      <c r="AW2" s="245"/>
      <c r="AX2" s="238"/>
      <c r="AY2" s="239"/>
      <c r="AZ2" s="254"/>
      <c r="BA2" s="255"/>
    </row>
    <row r="3" spans="1:53" ht="15.75" customHeight="1">
      <c r="A3" s="236"/>
      <c r="B3" s="237"/>
      <c r="C3" s="243"/>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5"/>
      <c r="AX3" s="234" t="s">
        <v>9</v>
      </c>
      <c r="AY3" s="235"/>
      <c r="AZ3" s="256" t="s">
        <v>10</v>
      </c>
      <c r="BA3" s="257"/>
    </row>
    <row r="4" spans="1:53" ht="16.5" customHeight="1" thickBot="1">
      <c r="A4" s="236"/>
      <c r="B4" s="237"/>
      <c r="C4" s="246"/>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8"/>
      <c r="AX4" s="238"/>
      <c r="AY4" s="239"/>
      <c r="AZ4" s="258"/>
      <c r="BA4" s="259"/>
    </row>
    <row r="5" spans="1:53" ht="20.45" customHeight="1">
      <c r="A5" s="236"/>
      <c r="B5" s="237"/>
      <c r="C5" s="243" t="s">
        <v>11</v>
      </c>
      <c r="D5" s="244"/>
      <c r="E5" s="244"/>
      <c r="F5" s="244"/>
      <c r="G5" s="244"/>
      <c r="H5" s="244"/>
      <c r="I5" s="244"/>
      <c r="J5" s="244"/>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c r="AL5" s="244"/>
      <c r="AM5" s="244"/>
      <c r="AN5" s="244"/>
      <c r="AO5" s="244"/>
      <c r="AP5" s="244"/>
      <c r="AQ5" s="244"/>
      <c r="AR5" s="244"/>
      <c r="AS5" s="244"/>
      <c r="AT5" s="244"/>
      <c r="AU5" s="244"/>
      <c r="AV5" s="244"/>
      <c r="AW5" s="245"/>
      <c r="AX5" s="234" t="s">
        <v>12</v>
      </c>
      <c r="AY5" s="235"/>
      <c r="AZ5" s="234" t="s">
        <v>137</v>
      </c>
      <c r="BA5" s="235"/>
    </row>
    <row r="6" spans="1:53" ht="15" customHeight="1" thickBot="1">
      <c r="A6" s="236"/>
      <c r="B6" s="237"/>
      <c r="C6" s="243"/>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244"/>
      <c r="AM6" s="244"/>
      <c r="AN6" s="244"/>
      <c r="AO6" s="244"/>
      <c r="AP6" s="244"/>
      <c r="AQ6" s="244"/>
      <c r="AR6" s="244"/>
      <c r="AS6" s="244"/>
      <c r="AT6" s="244"/>
      <c r="AU6" s="244"/>
      <c r="AV6" s="244"/>
      <c r="AW6" s="245"/>
      <c r="AX6" s="238"/>
      <c r="AY6" s="239"/>
      <c r="AZ6" s="238"/>
      <c r="BA6" s="239"/>
    </row>
    <row r="7" spans="1:53" ht="15.75" customHeight="1">
      <c r="A7" s="236"/>
      <c r="B7" s="237"/>
      <c r="C7" s="243"/>
      <c r="D7" s="244"/>
      <c r="E7" s="244"/>
      <c r="F7" s="244"/>
      <c r="G7" s="244"/>
      <c r="H7" s="244"/>
      <c r="I7" s="244"/>
      <c r="J7" s="244"/>
      <c r="K7" s="244"/>
      <c r="L7" s="244"/>
      <c r="M7" s="244"/>
      <c r="N7" s="244"/>
      <c r="O7" s="244"/>
      <c r="P7" s="244"/>
      <c r="Q7" s="244"/>
      <c r="R7" s="244"/>
      <c r="S7" s="244"/>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5"/>
      <c r="AX7" s="234" t="s">
        <v>14</v>
      </c>
      <c r="AY7" s="235"/>
      <c r="AZ7" s="260">
        <v>45828</v>
      </c>
      <c r="BA7" s="253"/>
    </row>
    <row r="8" spans="1:53" ht="16.5" customHeight="1" thickBot="1">
      <c r="A8" s="238"/>
      <c r="B8" s="239"/>
      <c r="C8" s="246"/>
      <c r="D8" s="247"/>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8"/>
      <c r="AX8" s="238"/>
      <c r="AY8" s="239"/>
      <c r="AZ8" s="254"/>
      <c r="BA8" s="255"/>
    </row>
    <row r="10" spans="1:53" ht="54" customHeight="1">
      <c r="A10" s="230" t="s">
        <v>15</v>
      </c>
      <c r="B10" s="230"/>
      <c r="C10" s="230"/>
      <c r="D10" s="249" t="s">
        <v>16</v>
      </c>
      <c r="E10" s="250"/>
      <c r="F10" s="250"/>
      <c r="G10" s="250"/>
      <c r="H10" s="250"/>
      <c r="I10" s="250"/>
      <c r="J10" s="250"/>
      <c r="K10" s="250"/>
      <c r="L10" s="250"/>
      <c r="M10" s="251"/>
      <c r="N10" s="24"/>
      <c r="AN10" s="1"/>
      <c r="AO10" s="1"/>
      <c r="AP10" s="1"/>
    </row>
    <row r="11" spans="1:53" s="3" customFormat="1" ht="75" customHeight="1">
      <c r="A11" s="230" t="s">
        <v>17</v>
      </c>
      <c r="B11" s="230"/>
      <c r="C11" s="230"/>
      <c r="D11" s="231" t="s">
        <v>18</v>
      </c>
      <c r="E11" s="232"/>
      <c r="F11" s="232"/>
      <c r="G11" s="232"/>
      <c r="H11" s="232"/>
      <c r="I11" s="232"/>
      <c r="J11" s="232"/>
      <c r="K11" s="232"/>
      <c r="L11" s="232"/>
      <c r="M11" s="233"/>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30" t="s">
        <v>19</v>
      </c>
      <c r="B12" s="230"/>
      <c r="C12" s="230"/>
      <c r="D12" s="231" t="s">
        <v>20</v>
      </c>
      <c r="E12" s="232"/>
      <c r="F12" s="232"/>
      <c r="G12" s="232"/>
      <c r="H12" s="232"/>
      <c r="I12" s="232"/>
      <c r="J12" s="232"/>
      <c r="K12" s="232"/>
      <c r="L12" s="232"/>
      <c r="M12" s="233"/>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02" t="s">
        <v>21</v>
      </c>
      <c r="B14" s="203"/>
      <c r="C14" s="203"/>
      <c r="D14" s="203"/>
      <c r="E14" s="203"/>
      <c r="F14" s="203"/>
      <c r="G14" s="203"/>
      <c r="H14" s="203"/>
      <c r="I14" s="203"/>
      <c r="J14" s="203"/>
      <c r="K14" s="203"/>
      <c r="L14" s="203"/>
      <c r="M14" s="203"/>
      <c r="N14" s="204"/>
      <c r="O14" s="205"/>
      <c r="P14" s="2"/>
      <c r="Q14" s="210" t="s">
        <v>22</v>
      </c>
      <c r="R14" s="211"/>
      <c r="S14" s="211"/>
      <c r="T14" s="211"/>
      <c r="U14" s="211"/>
      <c r="V14" s="211"/>
      <c r="W14" s="211"/>
      <c r="X14" s="211"/>
      <c r="Y14" s="212"/>
      <c r="Z14" s="212"/>
      <c r="AA14" s="212"/>
      <c r="AB14" s="212"/>
      <c r="AC14" s="212"/>
      <c r="AD14" s="212"/>
      <c r="AE14" s="212"/>
      <c r="AF14" s="211"/>
      <c r="AG14" s="211"/>
      <c r="AH14" s="211"/>
      <c r="AI14" s="211"/>
      <c r="AJ14" s="211"/>
      <c r="AK14" s="211"/>
      <c r="AL14" s="211"/>
      <c r="AM14" s="211"/>
      <c r="AN14" s="213"/>
      <c r="AO14" s="2"/>
      <c r="AP14" s="214" t="s">
        <v>23</v>
      </c>
      <c r="AQ14" s="215"/>
      <c r="AR14" s="216"/>
      <c r="AT14" s="220" t="s">
        <v>24</v>
      </c>
      <c r="AU14" s="221"/>
      <c r="AV14" s="221"/>
      <c r="AW14" s="221"/>
      <c r="AX14" s="222"/>
      <c r="AY14" s="30"/>
      <c r="AZ14" s="214" t="s">
        <v>25</v>
      </c>
      <c r="BA14" s="216"/>
    </row>
    <row r="15" spans="1:53">
      <c r="A15" s="206"/>
      <c r="B15" s="207"/>
      <c r="C15" s="207"/>
      <c r="D15" s="207"/>
      <c r="E15" s="207"/>
      <c r="F15" s="207"/>
      <c r="G15" s="207"/>
      <c r="H15" s="207"/>
      <c r="I15" s="207"/>
      <c r="J15" s="207"/>
      <c r="K15" s="207"/>
      <c r="L15" s="207"/>
      <c r="M15" s="207"/>
      <c r="N15" s="208"/>
      <c r="O15" s="209"/>
      <c r="P15" s="2"/>
      <c r="Q15" s="26"/>
      <c r="R15" s="27"/>
      <c r="S15" s="27"/>
      <c r="T15" s="27"/>
      <c r="U15" s="27"/>
      <c r="V15" s="27"/>
      <c r="W15" s="27"/>
      <c r="X15" s="27"/>
      <c r="Y15" s="225" t="s">
        <v>26</v>
      </c>
      <c r="Z15" s="226"/>
      <c r="AA15" s="227"/>
      <c r="AB15" s="225" t="s">
        <v>27</v>
      </c>
      <c r="AC15" s="226"/>
      <c r="AD15" s="226"/>
      <c r="AE15" s="226"/>
      <c r="AF15" s="227"/>
      <c r="AG15" s="228"/>
      <c r="AH15" s="228"/>
      <c r="AI15" s="228"/>
      <c r="AJ15" s="228"/>
      <c r="AK15" s="228"/>
      <c r="AL15" s="228"/>
      <c r="AM15" s="228"/>
      <c r="AN15" s="229"/>
      <c r="AO15" s="2"/>
      <c r="AP15" s="217"/>
      <c r="AQ15" s="218"/>
      <c r="AR15" s="219"/>
      <c r="AT15" s="223"/>
      <c r="AU15" s="218"/>
      <c r="AV15" s="218"/>
      <c r="AW15" s="218"/>
      <c r="AX15" s="224"/>
      <c r="AY15" s="30"/>
      <c r="AZ15" s="217"/>
      <c r="BA15" s="219"/>
    </row>
    <row r="16" spans="1:53" s="5" customFormat="1" ht="124.5" customHeight="1">
      <c r="A16" s="9" t="s">
        <v>28</v>
      </c>
      <c r="B16" s="10" t="s">
        <v>29</v>
      </c>
      <c r="C16" s="11" t="s">
        <v>30</v>
      </c>
      <c r="D16" s="11" t="s">
        <v>31</v>
      </c>
      <c r="E16" s="12" t="s">
        <v>32</v>
      </c>
      <c r="F16" s="19" t="s">
        <v>33</v>
      </c>
      <c r="G16" s="32" t="s">
        <v>34</v>
      </c>
      <c r="H16" s="12" t="s">
        <v>35</v>
      </c>
      <c r="I16" s="11" t="s">
        <v>36</v>
      </c>
      <c r="J16" s="11" t="s">
        <v>37</v>
      </c>
      <c r="K16" s="12" t="s">
        <v>38</v>
      </c>
      <c r="L16" s="12" t="s">
        <v>39</v>
      </c>
      <c r="M16" s="11" t="s">
        <v>36</v>
      </c>
      <c r="N16" s="11" t="s">
        <v>40</v>
      </c>
      <c r="O16" s="13" t="s">
        <v>41</v>
      </c>
      <c r="P16" s="2"/>
      <c r="Q16" s="14" t="s">
        <v>42</v>
      </c>
      <c r="R16" s="149" t="s">
        <v>43</v>
      </c>
      <c r="S16" s="149" t="s">
        <v>44</v>
      </c>
      <c r="T16" s="149" t="s">
        <v>45</v>
      </c>
      <c r="U16" s="149" t="s">
        <v>46</v>
      </c>
      <c r="V16" s="149" t="s">
        <v>47</v>
      </c>
      <c r="W16" s="149" t="s">
        <v>48</v>
      </c>
      <c r="X16" s="28" t="s">
        <v>49</v>
      </c>
      <c r="Y16" s="122" t="s">
        <v>50</v>
      </c>
      <c r="Z16" s="122" t="s">
        <v>51</v>
      </c>
      <c r="AA16" s="16" t="s">
        <v>52</v>
      </c>
      <c r="AB16" s="193" t="s">
        <v>53</v>
      </c>
      <c r="AC16" s="194"/>
      <c r="AD16" s="16" t="s">
        <v>54</v>
      </c>
      <c r="AE16" s="193" t="s">
        <v>55</v>
      </c>
      <c r="AF16" s="194"/>
      <c r="AG16" s="17" t="s">
        <v>56</v>
      </c>
      <c r="AH16" s="17" t="s">
        <v>57</v>
      </c>
      <c r="AI16" s="17" t="s">
        <v>36</v>
      </c>
      <c r="AJ16" s="17" t="s">
        <v>58</v>
      </c>
      <c r="AK16" s="17" t="s">
        <v>36</v>
      </c>
      <c r="AL16" s="17" t="s">
        <v>40</v>
      </c>
      <c r="AM16" s="17" t="s">
        <v>59</v>
      </c>
      <c r="AN16" s="13" t="s">
        <v>60</v>
      </c>
      <c r="AO16" s="2"/>
      <c r="AP16" s="18" t="s">
        <v>61</v>
      </c>
      <c r="AQ16" s="15" t="s">
        <v>62</v>
      </c>
      <c r="AR16" s="29" t="s">
        <v>63</v>
      </c>
      <c r="AT16" s="118" t="s">
        <v>64</v>
      </c>
      <c r="AU16" s="120" t="s">
        <v>65</v>
      </c>
      <c r="AV16" s="120" t="s">
        <v>66</v>
      </c>
      <c r="AW16" s="120" t="s">
        <v>67</v>
      </c>
      <c r="AX16" s="119" t="s">
        <v>68</v>
      </c>
      <c r="AY16" s="31"/>
      <c r="AZ16" s="121" t="s">
        <v>69</v>
      </c>
      <c r="BA16" s="153" t="s">
        <v>70</v>
      </c>
    </row>
    <row r="17" spans="1:53" ht="353.25" customHeight="1">
      <c r="A17" s="195">
        <v>2</v>
      </c>
      <c r="B17" s="196" t="s">
        <v>71</v>
      </c>
      <c r="C17" s="197" t="s">
        <v>72</v>
      </c>
      <c r="D17" s="197" t="s">
        <v>138</v>
      </c>
      <c r="E17" s="197" t="s">
        <v>139</v>
      </c>
      <c r="F17" s="197"/>
      <c r="G17" s="199">
        <v>102</v>
      </c>
      <c r="H17" s="198" t="str">
        <f>IF(G17&lt;=0,"",IF(G17&lt;=2,"Muy Baja",IF(G17&lt;=24,"Baja",IF(G17&lt;=500,"Media",IF(G17&lt;=5000,"Alta","Muy Alta")))))</f>
        <v>Media</v>
      </c>
      <c r="I17" s="192">
        <f>IF(H17="","",IF(H17="Muy Baja",0.2,IF(H17="Baja",0.4,IF(H17="Media",0.6,IF(H17="Alta",0.8,IF(H17="Muy Alta",1,))))))</f>
        <v>0.6</v>
      </c>
      <c r="J17" s="200" t="s">
        <v>140</v>
      </c>
      <c r="K17" s="201" t="str">
        <f>+J17</f>
        <v>El riesgo afecta la imagen de algún área de la organización.</v>
      </c>
      <c r="L17" s="198" t="str">
        <f>+VLOOKUP(K17,Datos!$O$4:$P$15,2,FALSE)</f>
        <v>Leve</v>
      </c>
      <c r="M17" s="192">
        <f>IF(L17="","",IF(L17="Leve",0.2,IF(L17="Menor",0.4,IF(L17="Moderado",0.6,IF(L17="Mayor",0.8,IF(L17="Catastrófico",1,))))))</f>
        <v>0.2</v>
      </c>
      <c r="N17" s="192" t="str">
        <f>+CONCATENATE(H17, " - ", L17)</f>
        <v>Media - Leve</v>
      </c>
      <c r="O17" s="187" t="str">
        <f>+VLOOKUP(N17,Datos!J4:K28,2,)</f>
        <v>MODERADO</v>
      </c>
      <c r="P17" s="150"/>
      <c r="Q17" s="159">
        <v>1</v>
      </c>
      <c r="R17" s="152" t="s">
        <v>141</v>
      </c>
      <c r="S17" s="152" t="s">
        <v>142</v>
      </c>
      <c r="T17" s="152" t="s">
        <v>143</v>
      </c>
      <c r="U17" s="152" t="s">
        <v>144</v>
      </c>
      <c r="V17" s="152" t="s">
        <v>145</v>
      </c>
      <c r="W17" s="152" t="s">
        <v>146</v>
      </c>
      <c r="X17" s="33" t="str">
        <f>IF(OR(Y17="Preventivo",Y17="Detectivo"),"Probabilidad",IF(Y17="Correctivo","Impacto",""))</f>
        <v>Probabilidad</v>
      </c>
      <c r="Y17" s="6" t="s">
        <v>82</v>
      </c>
      <c r="Z17" s="6" t="s">
        <v>83</v>
      </c>
      <c r="AA17" s="34" t="str">
        <f t="shared" ref="AA17:AA20" si="0">IF(AND(Y17="Preventivo",Z17="Automático"),"50%",IF(AND(Y17="Preventivo",Z17="Manual"),"40%",IF(AND(Y17="Detectivo",Z17="Automático"),"40%",IF(AND(Y17="Detectivo",Z17="Manual"),"30%",IF(AND(Y17="Correctivo",Z17="Automático"),"35%",IF(AND(Y17="Correctivo",Z17="Manual"),"25%",""))))))</f>
        <v>30%</v>
      </c>
      <c r="AB17" s="41" t="s">
        <v>84</v>
      </c>
      <c r="AC17" s="41" t="s">
        <v>147</v>
      </c>
      <c r="AD17" s="6" t="s">
        <v>86</v>
      </c>
      <c r="AE17" s="8" t="s">
        <v>87</v>
      </c>
      <c r="AF17" s="8" t="str">
        <f>+W17</f>
        <v xml:space="preserve">Informe de toma física </v>
      </c>
      <c r="AG17" s="35">
        <f>IFERROR(IF(X17="Probabilidad",(I17-(+I17*AA17)),IF(X17="Impacto",I17,"")),"")</f>
        <v>0.42</v>
      </c>
      <c r="AH17" s="36" t="str">
        <f t="shared" ref="AH17:AH20" si="1">IFERROR(IF(AG17="","",IF(AG17&lt;=0.2,"Muy Baja",IF(AG17&lt;=0.4,"Baja",IF(AG17&lt;=0.6,"Media",IF(AG17&lt;=0.8,"Alta","Muy Alta"))))),"")</f>
        <v>Media</v>
      </c>
      <c r="AI17" s="37">
        <f>I17-(AA17*I17)</f>
        <v>0.42</v>
      </c>
      <c r="AJ17" s="38" t="str">
        <f t="shared" ref="AJ17:AJ20" si="2">IFERROR(IF(AK17="","",IF(AK17&lt;=0.2,"Leve",IF(AK17&lt;=0.4,"Menor",IF(AK17&lt;=0.6,"Moderado",IF(AK17&lt;=0.8,"Mayor","Catastrófico"))))),"")</f>
        <v>Leve</v>
      </c>
      <c r="AK17" s="35">
        <f>IFERROR(IF(X17="Impacto",(M17-(+M17*AA17)),IF(X17="Probabilidad",M17,"")),"")</f>
        <v>0.2</v>
      </c>
      <c r="AL17" s="39" t="str">
        <f>+CONCATENATE(AH17, " - ", AJ17)</f>
        <v>Media - Leve</v>
      </c>
      <c r="AM17" s="40" t="str">
        <f>+VLOOKUP(AL17,Datos!$J$4:$K$28,2,)</f>
        <v>MODERADO</v>
      </c>
      <c r="AN17" s="188" t="s">
        <v>88</v>
      </c>
      <c r="AO17" s="150"/>
      <c r="AP17" s="189" t="s">
        <v>89</v>
      </c>
      <c r="AQ17" s="190"/>
      <c r="AR17" s="191"/>
      <c r="AS17" s="151"/>
      <c r="AT17" s="164">
        <v>46153</v>
      </c>
      <c r="AU17" s="161" t="s">
        <v>148</v>
      </c>
      <c r="AV17" s="176" t="s">
        <v>149</v>
      </c>
      <c r="AW17" s="177" t="s">
        <v>150</v>
      </c>
      <c r="AX17" s="175" t="s">
        <v>151</v>
      </c>
      <c r="AY17" s="154"/>
      <c r="AZ17" s="262" t="s">
        <v>152</v>
      </c>
      <c r="BA17" s="265" t="s">
        <v>153</v>
      </c>
    </row>
    <row r="18" spans="1:53" ht="249.75" customHeight="1">
      <c r="A18" s="195"/>
      <c r="B18" s="196"/>
      <c r="C18" s="197"/>
      <c r="D18" s="197"/>
      <c r="E18" s="197"/>
      <c r="F18" s="197"/>
      <c r="G18" s="199"/>
      <c r="H18" s="198"/>
      <c r="I18" s="192"/>
      <c r="J18" s="200"/>
      <c r="K18" s="201"/>
      <c r="L18" s="198"/>
      <c r="M18" s="192"/>
      <c r="N18" s="192"/>
      <c r="O18" s="187"/>
      <c r="P18" s="150"/>
      <c r="Q18" s="159">
        <v>2</v>
      </c>
      <c r="R18" s="152" t="s">
        <v>154</v>
      </c>
      <c r="S18" s="152" t="s">
        <v>155</v>
      </c>
      <c r="T18" s="152" t="s">
        <v>156</v>
      </c>
      <c r="U18" s="152" t="s">
        <v>157</v>
      </c>
      <c r="V18" s="152" t="s">
        <v>158</v>
      </c>
      <c r="W18" s="152" t="s">
        <v>159</v>
      </c>
      <c r="X18" s="33" t="str">
        <f t="shared" ref="X18:X20" si="3">IF(OR(Y18="Preventivo",Y18="Detectivo"),"Probabilidad",IF(Y18="Correctivo","Impacto",""))</f>
        <v>Probabilidad</v>
      </c>
      <c r="Y18" s="6" t="s">
        <v>82</v>
      </c>
      <c r="Z18" s="6" t="s">
        <v>83</v>
      </c>
      <c r="AA18" s="34" t="str">
        <f t="shared" si="0"/>
        <v>30%</v>
      </c>
      <c r="AB18" s="41" t="s">
        <v>84</v>
      </c>
      <c r="AC18" s="41" t="s">
        <v>147</v>
      </c>
      <c r="AD18" s="6" t="s">
        <v>86</v>
      </c>
      <c r="AE18" s="8" t="s">
        <v>87</v>
      </c>
      <c r="AF18" s="8" t="str">
        <f>+W18</f>
        <v xml:space="preserve">Acta de toma física </v>
      </c>
      <c r="AG18" s="37">
        <f t="shared" ref="AG18:AG20" si="4">IFERROR(IF(AND(X17="Probabilidad",X18="Probabilidad"),(AI17-(+AI17*AA18)),IF(X18="Probabilidad",($I$17-(+$I$17*AA18)),IF(X18="Impacto",AI17,""))),"")</f>
        <v>0.29399999999999998</v>
      </c>
      <c r="AH18" s="36" t="str">
        <f t="shared" si="1"/>
        <v>Baja</v>
      </c>
      <c r="AI18" s="37">
        <f t="shared" ref="AI18:AI20" si="5">+AG18</f>
        <v>0.29399999999999998</v>
      </c>
      <c r="AJ18" s="38" t="str">
        <f t="shared" si="2"/>
        <v>Leve</v>
      </c>
      <c r="AK18" s="35">
        <f t="shared" ref="AK18:AK20" si="6">IFERROR(IF(AND(X17="Impacto",X17="Impacto"),(AK17-(+AK17*AA18)),IF(X18="Impacto",($M$17-(+$M$17*AA18)),IF(X18="Probabilidad",AK17,""))),"")</f>
        <v>0.2</v>
      </c>
      <c r="AL18" s="39" t="str">
        <f t="shared" ref="AL18:AL20" si="7">+CONCATENATE(AH18, " - ", AJ18)</f>
        <v>Baja - Leve</v>
      </c>
      <c r="AM18" s="40" t="str">
        <f>+VLOOKUP(AL18,Datos!$J$4:$K$28,2,)</f>
        <v>BAJO</v>
      </c>
      <c r="AN18" s="188"/>
      <c r="AO18" s="150"/>
      <c r="AP18" s="189"/>
      <c r="AQ18" s="190"/>
      <c r="AR18" s="191"/>
      <c r="AS18" s="151"/>
      <c r="AT18" s="164">
        <v>46153</v>
      </c>
      <c r="AU18" s="161" t="s">
        <v>160</v>
      </c>
      <c r="AV18" s="178" t="s">
        <v>161</v>
      </c>
      <c r="AW18" s="179" t="s">
        <v>150</v>
      </c>
      <c r="AX18" s="175" t="s">
        <v>162</v>
      </c>
      <c r="AY18" s="154"/>
      <c r="AZ18" s="263"/>
      <c r="BA18" s="265"/>
    </row>
    <row r="19" spans="1:53" ht="409.5" customHeight="1">
      <c r="A19" s="195"/>
      <c r="B19" s="196"/>
      <c r="C19" s="197"/>
      <c r="D19" s="197"/>
      <c r="E19" s="197"/>
      <c r="F19" s="197"/>
      <c r="G19" s="199"/>
      <c r="H19" s="198"/>
      <c r="I19" s="192"/>
      <c r="J19" s="200"/>
      <c r="K19" s="201"/>
      <c r="L19" s="198"/>
      <c r="M19" s="192"/>
      <c r="N19" s="192"/>
      <c r="O19" s="187"/>
      <c r="P19" s="150"/>
      <c r="Q19" s="159">
        <v>3</v>
      </c>
      <c r="R19" s="152" t="s">
        <v>163</v>
      </c>
      <c r="S19" s="157" t="s">
        <v>164</v>
      </c>
      <c r="T19" s="158" t="s">
        <v>165</v>
      </c>
      <c r="U19" s="152" t="s">
        <v>166</v>
      </c>
      <c r="V19" s="152" t="s">
        <v>167</v>
      </c>
      <c r="W19" s="152" t="s">
        <v>168</v>
      </c>
      <c r="X19" s="33" t="str">
        <f t="shared" si="3"/>
        <v>Probabilidad</v>
      </c>
      <c r="Y19" s="6" t="s">
        <v>82</v>
      </c>
      <c r="Z19" s="6" t="s">
        <v>83</v>
      </c>
      <c r="AA19" s="34" t="str">
        <f t="shared" si="0"/>
        <v>30%</v>
      </c>
      <c r="AB19" s="41" t="s">
        <v>84</v>
      </c>
      <c r="AC19" s="41" t="s">
        <v>169</v>
      </c>
      <c r="AD19" s="6" t="s">
        <v>86</v>
      </c>
      <c r="AE19" s="8" t="s">
        <v>87</v>
      </c>
      <c r="AF19" s="8" t="str">
        <f t="shared" ref="AF19:AF20" si="8">+W19</f>
        <v>Formato de traslado generado por el aplicativo sistematizado</v>
      </c>
      <c r="AG19" s="35">
        <f t="shared" si="4"/>
        <v>0.20579999999999998</v>
      </c>
      <c r="AH19" s="36" t="str">
        <f t="shared" si="1"/>
        <v>Baja</v>
      </c>
      <c r="AI19" s="37">
        <f t="shared" si="5"/>
        <v>0.20579999999999998</v>
      </c>
      <c r="AJ19" s="38" t="str">
        <f t="shared" si="2"/>
        <v>Leve</v>
      </c>
      <c r="AK19" s="35">
        <f t="shared" si="6"/>
        <v>0.2</v>
      </c>
      <c r="AL19" s="39" t="str">
        <f t="shared" si="7"/>
        <v>Baja - Leve</v>
      </c>
      <c r="AM19" s="40" t="str">
        <f>+VLOOKUP(AL19,Datos!$J$4:$K$28,2,)</f>
        <v>BAJO</v>
      </c>
      <c r="AN19" s="188"/>
      <c r="AO19" s="150"/>
      <c r="AP19" s="189"/>
      <c r="AQ19" s="190"/>
      <c r="AR19" s="191"/>
      <c r="AS19" s="151"/>
      <c r="AT19" s="164">
        <v>46153</v>
      </c>
      <c r="AU19" s="165" t="s">
        <v>170</v>
      </c>
      <c r="AV19" s="178" t="s">
        <v>171</v>
      </c>
      <c r="AW19" s="179" t="s">
        <v>150</v>
      </c>
      <c r="AX19" s="175" t="s">
        <v>172</v>
      </c>
      <c r="AY19" s="154"/>
      <c r="AZ19" s="263"/>
      <c r="BA19" s="265"/>
    </row>
    <row r="20" spans="1:53" ht="353.25" customHeight="1">
      <c r="A20" s="195"/>
      <c r="B20" s="196"/>
      <c r="C20" s="197"/>
      <c r="D20" s="197"/>
      <c r="E20" s="197"/>
      <c r="F20" s="197"/>
      <c r="G20" s="199"/>
      <c r="H20" s="198"/>
      <c r="I20" s="192"/>
      <c r="J20" s="200"/>
      <c r="K20" s="201"/>
      <c r="L20" s="198"/>
      <c r="M20" s="192"/>
      <c r="N20" s="192"/>
      <c r="O20" s="187"/>
      <c r="P20" s="150"/>
      <c r="Q20" s="159">
        <v>4</v>
      </c>
      <c r="R20" s="152" t="s">
        <v>173</v>
      </c>
      <c r="S20" s="157" t="s">
        <v>174</v>
      </c>
      <c r="T20" s="158" t="s">
        <v>175</v>
      </c>
      <c r="U20" s="152" t="s">
        <v>176</v>
      </c>
      <c r="V20" s="152" t="s">
        <v>177</v>
      </c>
      <c r="W20" s="152" t="s">
        <v>178</v>
      </c>
      <c r="X20" s="33" t="str">
        <f t="shared" si="3"/>
        <v>Impacto</v>
      </c>
      <c r="Y20" s="6" t="s">
        <v>130</v>
      </c>
      <c r="Z20" s="6" t="s">
        <v>83</v>
      </c>
      <c r="AA20" s="34" t="str">
        <f t="shared" si="0"/>
        <v>25%</v>
      </c>
      <c r="AB20" s="8" t="s">
        <v>84</v>
      </c>
      <c r="AC20" s="41" t="s">
        <v>179</v>
      </c>
      <c r="AD20" s="6" t="s">
        <v>86</v>
      </c>
      <c r="AE20" s="8" t="s">
        <v>87</v>
      </c>
      <c r="AF20" s="8" t="str">
        <f t="shared" si="8"/>
        <v>Acta de toma física</v>
      </c>
      <c r="AG20" s="35">
        <f t="shared" si="4"/>
        <v>0.20579999999999998</v>
      </c>
      <c r="AH20" s="36" t="str">
        <f t="shared" si="1"/>
        <v>Baja</v>
      </c>
      <c r="AI20" s="37">
        <f t="shared" si="5"/>
        <v>0.20579999999999998</v>
      </c>
      <c r="AJ20" s="38" t="str">
        <f t="shared" si="2"/>
        <v>Leve</v>
      </c>
      <c r="AK20" s="35">
        <f t="shared" si="6"/>
        <v>0.15000000000000002</v>
      </c>
      <c r="AL20" s="39" t="str">
        <f t="shared" si="7"/>
        <v>Baja - Leve</v>
      </c>
      <c r="AM20" s="40" t="str">
        <f>+VLOOKUP(AL20,Datos!$J$4:$K$28,2,)</f>
        <v>BAJO</v>
      </c>
      <c r="AN20" s="188"/>
      <c r="AO20" s="150"/>
      <c r="AP20" s="189"/>
      <c r="AQ20" s="190"/>
      <c r="AR20" s="191"/>
      <c r="AS20" s="151"/>
      <c r="AT20" s="164">
        <v>46153</v>
      </c>
      <c r="AU20" s="161" t="s">
        <v>180</v>
      </c>
      <c r="AV20" s="180" t="s">
        <v>181</v>
      </c>
      <c r="AW20" s="181" t="s">
        <v>150</v>
      </c>
      <c r="AX20" s="175" t="s">
        <v>182</v>
      </c>
      <c r="AY20" s="154"/>
      <c r="AZ20" s="264"/>
      <c r="BA20" s="265"/>
    </row>
    <row r="21" spans="1:53" ht="93.75" customHeight="1">
      <c r="B21" s="123"/>
      <c r="C21" s="124"/>
      <c r="D21" s="124"/>
      <c r="E21" s="124"/>
      <c r="F21" s="124"/>
      <c r="G21" s="123"/>
      <c r="H21" s="123"/>
      <c r="I21" s="155"/>
      <c r="J21" s="127"/>
      <c r="K21" s="142"/>
      <c r="L21" s="123"/>
      <c r="M21" s="155"/>
      <c r="N21" s="155"/>
      <c r="O21" s="156"/>
      <c r="P21" s="2"/>
      <c r="Q21" s="130"/>
      <c r="R21" s="25"/>
      <c r="S21" s="25"/>
      <c r="T21" s="25"/>
      <c r="U21" s="25"/>
      <c r="V21" s="25"/>
      <c r="W21" s="25"/>
      <c r="X21" s="130"/>
      <c r="Y21" s="131"/>
      <c r="Z21" s="131"/>
      <c r="AA21" s="143"/>
      <c r="AB21" s="132"/>
      <c r="AC21" s="133"/>
      <c r="AD21" s="131"/>
      <c r="AE21" s="132"/>
      <c r="AF21" s="132"/>
      <c r="AG21" s="144"/>
      <c r="AH21" s="131"/>
      <c r="AI21" s="145"/>
      <c r="AJ21" s="146"/>
      <c r="AK21" s="144"/>
      <c r="AL21" s="147"/>
      <c r="AM21" s="148"/>
      <c r="AN21" s="134"/>
      <c r="AO21" s="2"/>
      <c r="AP21" s="135"/>
      <c r="AQ21" s="135"/>
      <c r="AR21" s="135"/>
      <c r="AT21" s="136"/>
      <c r="AU21" s="137"/>
      <c r="AV21" s="138"/>
      <c r="AW21" s="139"/>
      <c r="AX21" s="140"/>
      <c r="AY21" s="30"/>
      <c r="AZ21" s="138"/>
      <c r="BA21" s="141"/>
    </row>
    <row r="22" spans="1:53" ht="20.45">
      <c r="A22" s="186" t="s">
        <v>135</v>
      </c>
      <c r="B22" s="186"/>
      <c r="C22" s="186"/>
      <c r="D22" s="186"/>
      <c r="E22" s="186"/>
      <c r="F22" s="186"/>
      <c r="G22" s="186"/>
      <c r="H22" s="186"/>
      <c r="P22" s="2"/>
      <c r="BA22" s="117" t="s">
        <v>136</v>
      </c>
    </row>
    <row r="23" spans="1:53">
      <c r="P23" s="2"/>
    </row>
    <row r="24" spans="1:53" s="1" customFormat="1">
      <c r="A24"/>
      <c r="B24"/>
      <c r="C24"/>
      <c r="D24"/>
      <c r="E24"/>
      <c r="F24"/>
      <c r="G24"/>
      <c r="H24"/>
      <c r="I24"/>
      <c r="J24"/>
      <c r="K24"/>
      <c r="P24" s="2"/>
      <c r="AN24" s="4"/>
      <c r="AO24" s="4"/>
      <c r="AP24" s="4"/>
      <c r="AS24"/>
      <c r="AT24"/>
      <c r="AU24"/>
      <c r="AV24"/>
      <c r="AW24"/>
      <c r="AX24"/>
      <c r="AY24"/>
      <c r="AZ24"/>
      <c r="BA24"/>
    </row>
    <row r="25" spans="1:53" s="1" customFormat="1">
      <c r="A25"/>
      <c r="B25"/>
      <c r="C25"/>
      <c r="D25"/>
      <c r="E25"/>
      <c r="F25"/>
      <c r="G25"/>
      <c r="H25"/>
      <c r="I25"/>
      <c r="J25"/>
      <c r="K25"/>
      <c r="P25" s="2"/>
      <c r="AN25" s="4"/>
      <c r="AO25" s="4"/>
      <c r="AP25" s="4"/>
      <c r="AS25"/>
      <c r="AT25"/>
      <c r="AU25"/>
      <c r="AV25"/>
      <c r="AW25"/>
      <c r="AX25"/>
      <c r="AY25"/>
      <c r="AZ25"/>
      <c r="BA25"/>
    </row>
    <row r="26" spans="1:53" s="1" customFormat="1">
      <c r="A26"/>
      <c r="B26"/>
      <c r="C26"/>
      <c r="D26"/>
      <c r="E26"/>
      <c r="F26"/>
      <c r="G26"/>
      <c r="H26"/>
      <c r="I26"/>
      <c r="J26"/>
      <c r="K26"/>
      <c r="P26" s="2"/>
      <c r="AN26" s="4"/>
      <c r="AO26" s="4"/>
      <c r="AP26" s="4"/>
      <c r="AS26"/>
      <c r="AT26"/>
      <c r="AU26"/>
      <c r="AV26"/>
      <c r="AW26"/>
      <c r="AX26"/>
      <c r="AY26"/>
      <c r="AZ26"/>
      <c r="BA26"/>
    </row>
    <row r="27" spans="1:53" s="1" customFormat="1">
      <c r="A27"/>
      <c r="B27"/>
      <c r="C27"/>
      <c r="D27"/>
      <c r="E27"/>
      <c r="F27"/>
      <c r="G27"/>
      <c r="H27"/>
      <c r="I27"/>
      <c r="J27"/>
      <c r="K27"/>
      <c r="P27" s="2"/>
      <c r="AN27" s="4"/>
      <c r="AO27" s="4"/>
      <c r="AP27" s="4"/>
      <c r="AS27"/>
      <c r="AT27"/>
      <c r="AU27"/>
      <c r="AV27"/>
      <c r="AW27"/>
      <c r="AX27"/>
      <c r="AY27"/>
      <c r="AZ27"/>
      <c r="BA27"/>
    </row>
    <row r="28" spans="1:53" s="1" customFormat="1">
      <c r="A28"/>
      <c r="B28"/>
      <c r="C28"/>
      <c r="D28"/>
      <c r="E28"/>
      <c r="F28"/>
      <c r="G28"/>
      <c r="H28"/>
      <c r="I28"/>
      <c r="J28"/>
      <c r="K28"/>
      <c r="P28" s="2"/>
      <c r="AN28" s="4"/>
      <c r="AO28" s="4"/>
      <c r="AP28" s="4"/>
      <c r="AS28"/>
      <c r="AT28"/>
      <c r="AU28"/>
      <c r="AV28"/>
      <c r="AW28"/>
      <c r="AX28"/>
      <c r="AY28"/>
      <c r="AZ28"/>
      <c r="BA28"/>
    </row>
    <row r="29" spans="1:53" s="1" customFormat="1">
      <c r="A29"/>
      <c r="B29"/>
      <c r="C29"/>
      <c r="D29"/>
      <c r="E29"/>
      <c r="F29"/>
      <c r="G29"/>
      <c r="H29"/>
      <c r="I29"/>
      <c r="J29"/>
      <c r="K29"/>
      <c r="P29" s="2"/>
      <c r="AN29" s="4"/>
      <c r="AO29" s="4"/>
      <c r="AP29" s="4"/>
      <c r="AS29"/>
      <c r="AT29"/>
      <c r="AU29"/>
      <c r="AV29"/>
      <c r="AW29"/>
      <c r="AX29"/>
      <c r="AY29"/>
      <c r="AZ29"/>
      <c r="BA29"/>
    </row>
    <row r="30" spans="1:53" s="1" customFormat="1">
      <c r="A30"/>
      <c r="B30"/>
      <c r="C30"/>
      <c r="D30"/>
      <c r="E30"/>
      <c r="F30"/>
      <c r="G30"/>
      <c r="H30"/>
      <c r="I30"/>
      <c r="J30"/>
      <c r="K30"/>
      <c r="P30" s="2"/>
      <c r="AN30" s="4"/>
      <c r="AO30" s="4"/>
      <c r="AP30" s="4"/>
      <c r="AS30"/>
      <c r="AT30"/>
      <c r="AU30"/>
      <c r="AV30"/>
      <c r="AW30"/>
      <c r="AX30"/>
      <c r="AY30"/>
      <c r="AZ30"/>
      <c r="BA30"/>
    </row>
  </sheetData>
  <mergeCells count="49">
    <mergeCell ref="AZ17:AZ20"/>
    <mergeCell ref="BA17:BA20"/>
    <mergeCell ref="A22:H22"/>
    <mergeCell ref="O17:O20"/>
    <mergeCell ref="AN17:AN20"/>
    <mergeCell ref="AP17:AP20"/>
    <mergeCell ref="AQ17:AQ20"/>
    <mergeCell ref="AR17:AR20"/>
    <mergeCell ref="I17:I20"/>
    <mergeCell ref="J17:J20"/>
    <mergeCell ref="K17:K20"/>
    <mergeCell ref="L17:L20"/>
    <mergeCell ref="M17:M20"/>
    <mergeCell ref="N17:N20"/>
    <mergeCell ref="AB16:AC16"/>
    <mergeCell ref="AE16:AF16"/>
    <mergeCell ref="A17:A20"/>
    <mergeCell ref="B17:B20"/>
    <mergeCell ref="C17:C20"/>
    <mergeCell ref="D17:D20"/>
    <mergeCell ref="E17:E20"/>
    <mergeCell ref="F17:F20"/>
    <mergeCell ref="G17:G20"/>
    <mergeCell ref="H17:H20"/>
    <mergeCell ref="A14:O15"/>
    <mergeCell ref="Q14:AN14"/>
    <mergeCell ref="AP14:AR15"/>
    <mergeCell ref="AT14:AX15"/>
    <mergeCell ref="AZ14:BA15"/>
    <mergeCell ref="Y15:AA15"/>
    <mergeCell ref="AB15:AF15"/>
    <mergeCell ref="AG15:AN15"/>
    <mergeCell ref="A12:C12"/>
    <mergeCell ref="D12:M12"/>
    <mergeCell ref="A1:B8"/>
    <mergeCell ref="C1:AW4"/>
    <mergeCell ref="AX1:AY2"/>
    <mergeCell ref="A10:C10"/>
    <mergeCell ref="D10:M10"/>
    <mergeCell ref="A11:C11"/>
    <mergeCell ref="D11:M11"/>
    <mergeCell ref="AZ1:BA2"/>
    <mergeCell ref="AX3:AY4"/>
    <mergeCell ref="AZ3:BA4"/>
    <mergeCell ref="C5:AW8"/>
    <mergeCell ref="AX5:AY6"/>
    <mergeCell ref="AZ5:BA6"/>
    <mergeCell ref="AX7:AY8"/>
    <mergeCell ref="AZ7:BA8"/>
  </mergeCells>
  <conditionalFormatting sqref="H17:H21">
    <cfRule type="cellIs" dxfId="24" priority="20" operator="equal">
      <formula>"Muy Alta"</formula>
    </cfRule>
    <cfRule type="cellIs" dxfId="23" priority="21" operator="equal">
      <formula>"Alta"</formula>
    </cfRule>
    <cfRule type="cellIs" dxfId="22" priority="22" operator="equal">
      <formula>"Media"</formula>
    </cfRule>
    <cfRule type="cellIs" dxfId="21" priority="23" operator="equal">
      <formula>"Muy Baja"</formula>
    </cfRule>
    <cfRule type="cellIs" dxfId="20" priority="24" operator="equal">
      <formula>"Baja"</formula>
    </cfRule>
  </conditionalFormatting>
  <conditionalFormatting sqref="L17:L21">
    <cfRule type="cellIs" dxfId="19" priority="15" operator="equal">
      <formula>"Leve"</formula>
    </cfRule>
    <cfRule type="cellIs" dxfId="18" priority="16" operator="equal">
      <formula>"Catastrófico"</formula>
    </cfRule>
    <cfRule type="cellIs" dxfId="17" priority="17" operator="equal">
      <formula>"Mayor"</formula>
    </cfRule>
    <cfRule type="cellIs" dxfId="16" priority="18" operator="equal">
      <formula>"Moderado"</formula>
    </cfRule>
    <cfRule type="cellIs" dxfId="15" priority="19" operator="equal">
      <formula>"Menor"</formula>
    </cfRule>
  </conditionalFormatting>
  <conditionalFormatting sqref="O17:O21 AM17:AM21">
    <cfRule type="cellIs" dxfId="14" priority="11" operator="equal">
      <formula>"EXTREMO"</formula>
    </cfRule>
    <cfRule type="cellIs" dxfId="13" priority="12" operator="equal">
      <formula>"ALTO"</formula>
    </cfRule>
    <cfRule type="cellIs" dxfId="12" priority="13" operator="equal">
      <formula>"BAJO"</formula>
    </cfRule>
    <cfRule type="cellIs" dxfId="11" priority="14" operator="equal">
      <formula>"MODERADO"</formula>
    </cfRule>
  </conditionalFormatting>
  <conditionalFormatting sqref="AH17:AH21">
    <cfRule type="cellIs" dxfId="10" priority="6" operator="equal">
      <formula>"Muy Baja"</formula>
    </cfRule>
    <cfRule type="cellIs" dxfId="9" priority="7" operator="equal">
      <formula>"Baja"</formula>
    </cfRule>
    <cfRule type="cellIs" dxfId="8" priority="8" operator="equal">
      <formula>"Media"</formula>
    </cfRule>
    <cfRule type="cellIs" dxfId="7" priority="9" operator="equal">
      <formula>"Muy Alta"</formula>
    </cfRule>
    <cfRule type="cellIs" dxfId="6" priority="10" operator="equal">
      <formula>"Alta"</formula>
    </cfRule>
  </conditionalFormatting>
  <conditionalFormatting sqref="AJ17:AJ21">
    <cfRule type="cellIs" dxfId="5" priority="1" operator="equal">
      <formula>"Catastrófico"</formula>
    </cfRule>
    <cfRule type="cellIs" dxfId="4" priority="2" operator="equal">
      <formula>"Mayor"</formula>
    </cfRule>
    <cfRule type="cellIs" dxfId="3" priority="3" operator="equal">
      <formula>"Moderado"</formula>
    </cfRule>
    <cfRule type="cellIs" dxfId="2" priority="4" operator="equal">
      <formula>"Menor"</formula>
    </cfRule>
    <cfRule type="cellIs" dxfId="1" priority="5" operator="equal">
      <formula>"Leve"</formula>
    </cfRule>
  </conditionalFormatting>
  <hyperlinks>
    <hyperlink ref="A14:O15" location="Instructivo!A1" display="IDENTIFICACIÓN DEL RIESGO" xr:uid="{B2F3C91A-229F-4F42-9774-50E1D4E845F7}"/>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2A1D0743-E50A-4C61-B46E-F574103E3651}">
          <x14:formula1>
            <xm:f>Datos!$P$38:$P$39</xm:f>
          </x14:formula1>
          <xm:sqref>AE17:AE21</xm:sqref>
        </x14:dataValidation>
        <x14:dataValidation type="list" allowBlank="1" showInputMessage="1" showErrorMessage="1" xr:uid="{C2F1CF98-F5C2-496B-9F88-05A723F5EBA5}">
          <x14:formula1>
            <xm:f>Datos!$P$34:$P$35</xm:f>
          </x14:formula1>
          <xm:sqref>AD17:AD21</xm:sqref>
        </x14:dataValidation>
        <x14:dataValidation type="list" allowBlank="1" showInputMessage="1" showErrorMessage="1" xr:uid="{5389D47A-DE36-43C6-A640-09CF2E084B01}">
          <x14:formula1>
            <xm:f>Datos!$P$30:$P$31</xm:f>
          </x14:formula1>
          <xm:sqref>AB17:AB21</xm:sqref>
        </x14:dataValidation>
        <x14:dataValidation type="list" allowBlank="1" showInputMessage="1" showErrorMessage="1" xr:uid="{DE531D97-31D8-4266-8DA7-0DFE06C87D3C}">
          <x14:formula1>
            <xm:f>Instructivo!$E$3:$E$9</xm:f>
          </x14:formula1>
          <xm:sqref>F17:F21</xm:sqref>
        </x14:dataValidation>
        <x14:dataValidation type="list" allowBlank="1" showInputMessage="1" showErrorMessage="1" xr:uid="{5B0A8ED1-1843-4AB2-A649-4BE20051AA9F}">
          <x14:formula1>
            <xm:f>Datos!$P$25:$P$26</xm:f>
          </x14:formula1>
          <xm:sqref>Z17:Z21</xm:sqref>
        </x14:dataValidation>
        <x14:dataValidation type="list" allowBlank="1" showInputMessage="1" showErrorMessage="1" xr:uid="{2B69BE59-8A08-48C2-97A7-10DCFAB8E6E0}">
          <x14:formula1>
            <xm:f>Datos!$P$19:$P$22</xm:f>
          </x14:formula1>
          <xm:sqref>Y17:Y21</xm:sqref>
        </x14:dataValidation>
        <x14:dataValidation type="list" allowBlank="1" showInputMessage="1" showErrorMessage="1" xr:uid="{E936D7AF-59F9-4DAA-BCE8-FCA700195886}">
          <x14:formula1>
            <xm:f>Datos!$O$3:$O$15</xm:f>
          </x14:formula1>
          <xm:sqref>J17:J21</xm:sqref>
        </x14:dataValidation>
        <x14:dataValidation type="list" allowBlank="1" showInputMessage="1" showErrorMessage="1" xr:uid="{F4F40754-4164-4170-9445-2A6EFC4B4CCA}">
          <x14:formula1>
            <xm:f>Datos!$A$4:$A$6</xm:f>
          </x14:formula1>
          <xm:sqref>B17:B21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P21" sqref="P21"/>
    </sheetView>
  </sheetViews>
  <sheetFormatPr defaultColWidth="11.42578125" defaultRowHeight="14.45"/>
  <cols>
    <col min="7" max="7" width="14.85546875" customWidth="1"/>
    <col min="10" max="10" width="33" customWidth="1"/>
    <col min="15" max="15" width="81.42578125" customWidth="1"/>
  </cols>
  <sheetData>
    <row r="3" spans="1:17">
      <c r="A3" s="21" t="s">
        <v>183</v>
      </c>
      <c r="D3" t="s">
        <v>184</v>
      </c>
      <c r="G3" t="s">
        <v>185</v>
      </c>
      <c r="J3" t="s">
        <v>186</v>
      </c>
      <c r="O3" t="s">
        <v>187</v>
      </c>
      <c r="P3" t="s">
        <v>185</v>
      </c>
    </row>
    <row r="4" spans="1:17">
      <c r="A4" t="s">
        <v>188</v>
      </c>
      <c r="D4" t="s">
        <v>189</v>
      </c>
      <c r="E4" s="20">
        <v>0.2</v>
      </c>
      <c r="G4" t="s">
        <v>190</v>
      </c>
      <c r="H4" s="20">
        <v>0.2</v>
      </c>
      <c r="J4" t="s">
        <v>191</v>
      </c>
      <c r="K4" t="s">
        <v>192</v>
      </c>
      <c r="O4" t="s">
        <v>193</v>
      </c>
      <c r="P4" s="3" t="s">
        <v>194</v>
      </c>
      <c r="Q4" s="23">
        <v>0.2</v>
      </c>
    </row>
    <row r="5" spans="1:17">
      <c r="A5" t="s">
        <v>71</v>
      </c>
      <c r="D5" t="s">
        <v>195</v>
      </c>
      <c r="E5" s="20">
        <v>0.4</v>
      </c>
      <c r="G5" t="s">
        <v>196</v>
      </c>
      <c r="H5" s="20">
        <v>0.4</v>
      </c>
      <c r="J5" t="s">
        <v>197</v>
      </c>
      <c r="K5" t="s">
        <v>192</v>
      </c>
      <c r="O5" s="22" t="s">
        <v>198</v>
      </c>
      <c r="P5" s="3" t="s">
        <v>199</v>
      </c>
      <c r="Q5" s="23">
        <v>0.4</v>
      </c>
    </row>
    <row r="6" spans="1:17">
      <c r="A6" t="s">
        <v>200</v>
      </c>
      <c r="D6" t="s">
        <v>201</v>
      </c>
      <c r="E6" s="20">
        <v>0.6</v>
      </c>
      <c r="G6" t="s">
        <v>202</v>
      </c>
      <c r="H6" s="20">
        <v>0.6</v>
      </c>
      <c r="J6" t="s">
        <v>203</v>
      </c>
      <c r="K6" t="s">
        <v>202</v>
      </c>
      <c r="O6" t="s">
        <v>204</v>
      </c>
      <c r="P6" s="3" t="s">
        <v>205</v>
      </c>
      <c r="Q6" s="23">
        <v>0.6</v>
      </c>
    </row>
    <row r="7" spans="1:17">
      <c r="D7" t="s">
        <v>206</v>
      </c>
      <c r="E7" s="20">
        <v>0.8</v>
      </c>
      <c r="G7" t="s">
        <v>207</v>
      </c>
      <c r="H7" s="20">
        <v>0.8</v>
      </c>
      <c r="J7" t="s">
        <v>208</v>
      </c>
      <c r="K7" t="s">
        <v>209</v>
      </c>
      <c r="O7" t="s">
        <v>210</v>
      </c>
      <c r="P7" s="3" t="s">
        <v>211</v>
      </c>
      <c r="Q7" s="23">
        <v>0.8</v>
      </c>
    </row>
    <row r="8" spans="1:17">
      <c r="D8" t="s">
        <v>212</v>
      </c>
      <c r="E8" s="20">
        <v>1</v>
      </c>
      <c r="G8" t="s">
        <v>213</v>
      </c>
      <c r="H8" s="20">
        <v>1</v>
      </c>
      <c r="J8" t="s">
        <v>214</v>
      </c>
      <c r="K8" t="s">
        <v>215</v>
      </c>
      <c r="O8" t="s">
        <v>216</v>
      </c>
      <c r="P8" s="3" t="s">
        <v>217</v>
      </c>
      <c r="Q8" s="23">
        <v>1</v>
      </c>
    </row>
    <row r="9" spans="1:17">
      <c r="J9" t="s">
        <v>218</v>
      </c>
      <c r="K9" t="s">
        <v>192</v>
      </c>
    </row>
    <row r="10" spans="1:17">
      <c r="J10" t="s">
        <v>219</v>
      </c>
      <c r="K10" t="s">
        <v>202</v>
      </c>
      <c r="O10" t="s">
        <v>220</v>
      </c>
    </row>
    <row r="11" spans="1:17">
      <c r="J11" t="s">
        <v>221</v>
      </c>
      <c r="K11" t="s">
        <v>202</v>
      </c>
      <c r="O11" t="s">
        <v>140</v>
      </c>
      <c r="P11" s="3" t="s">
        <v>194</v>
      </c>
      <c r="Q11" s="23">
        <v>0.2</v>
      </c>
    </row>
    <row r="12" spans="1:17" ht="30.75" customHeight="1">
      <c r="J12" t="s">
        <v>222</v>
      </c>
      <c r="K12" t="s">
        <v>209</v>
      </c>
      <c r="O12" s="22" t="s">
        <v>75</v>
      </c>
      <c r="P12" s="3" t="s">
        <v>199</v>
      </c>
      <c r="Q12" s="23">
        <v>0.4</v>
      </c>
    </row>
    <row r="13" spans="1:17" ht="28.9">
      <c r="J13" t="s">
        <v>223</v>
      </c>
      <c r="K13" t="s">
        <v>215</v>
      </c>
      <c r="O13" s="22" t="s">
        <v>224</v>
      </c>
      <c r="P13" s="3" t="s">
        <v>205</v>
      </c>
      <c r="Q13" s="23">
        <v>0.6</v>
      </c>
    </row>
    <row r="14" spans="1:17" ht="28.9">
      <c r="J14" t="s">
        <v>225</v>
      </c>
      <c r="K14" t="s">
        <v>202</v>
      </c>
      <c r="O14" s="22" t="s">
        <v>226</v>
      </c>
      <c r="P14" s="3" t="s">
        <v>211</v>
      </c>
      <c r="Q14" s="23">
        <v>0.8</v>
      </c>
    </row>
    <row r="15" spans="1:17" ht="28.9">
      <c r="J15" t="s">
        <v>227</v>
      </c>
      <c r="K15" t="s">
        <v>202</v>
      </c>
      <c r="O15" s="22" t="s">
        <v>228</v>
      </c>
      <c r="P15" s="3" t="s">
        <v>217</v>
      </c>
      <c r="Q15" s="23">
        <v>1</v>
      </c>
    </row>
    <row r="16" spans="1:17">
      <c r="J16" t="s">
        <v>229</v>
      </c>
      <c r="K16" t="s">
        <v>202</v>
      </c>
    </row>
    <row r="17" spans="10:17">
      <c r="J17" t="s">
        <v>230</v>
      </c>
      <c r="K17" t="s">
        <v>209</v>
      </c>
    </row>
    <row r="18" spans="10:17">
      <c r="J18" t="s">
        <v>231</v>
      </c>
      <c r="K18" t="s">
        <v>215</v>
      </c>
    </row>
    <row r="19" spans="10:17">
      <c r="J19" t="s">
        <v>232</v>
      </c>
      <c r="K19" t="s">
        <v>202</v>
      </c>
      <c r="P19" t="s">
        <v>233</v>
      </c>
    </row>
    <row r="20" spans="10:17">
      <c r="J20" t="s">
        <v>234</v>
      </c>
      <c r="K20" t="s">
        <v>202</v>
      </c>
      <c r="P20" t="s">
        <v>235</v>
      </c>
      <c r="Q20" s="20">
        <v>0.25</v>
      </c>
    </row>
    <row r="21" spans="10:17">
      <c r="J21" t="s">
        <v>236</v>
      </c>
      <c r="K21" t="s">
        <v>209</v>
      </c>
      <c r="P21" t="s">
        <v>82</v>
      </c>
      <c r="Q21" s="20">
        <v>0.15</v>
      </c>
    </row>
    <row r="22" spans="10:17">
      <c r="J22" t="s">
        <v>237</v>
      </c>
      <c r="K22" t="s">
        <v>209</v>
      </c>
      <c r="P22" t="s">
        <v>130</v>
      </c>
      <c r="Q22" s="20">
        <v>0.1</v>
      </c>
    </row>
    <row r="23" spans="10:17">
      <c r="J23" t="s">
        <v>238</v>
      </c>
      <c r="K23" t="s">
        <v>215</v>
      </c>
    </row>
    <row r="24" spans="10:17">
      <c r="J24" t="s">
        <v>239</v>
      </c>
      <c r="K24" t="s">
        <v>209</v>
      </c>
      <c r="P24" t="s">
        <v>240</v>
      </c>
    </row>
    <row r="25" spans="10:17">
      <c r="J25" t="s">
        <v>241</v>
      </c>
      <c r="K25" t="s">
        <v>209</v>
      </c>
      <c r="P25" t="s">
        <v>242</v>
      </c>
      <c r="Q25" s="20">
        <v>0.25</v>
      </c>
    </row>
    <row r="26" spans="10:17">
      <c r="J26" t="s">
        <v>243</v>
      </c>
      <c r="K26" t="s">
        <v>209</v>
      </c>
      <c r="P26" t="s">
        <v>83</v>
      </c>
      <c r="Q26" s="20">
        <v>0.15</v>
      </c>
    </row>
    <row r="27" spans="10:17">
      <c r="J27" t="s">
        <v>244</v>
      </c>
      <c r="K27" t="s">
        <v>209</v>
      </c>
    </row>
    <row r="28" spans="10:17">
      <c r="J28" t="s">
        <v>245</v>
      </c>
      <c r="K28" t="s">
        <v>215</v>
      </c>
    </row>
    <row r="29" spans="10:17">
      <c r="P29" t="s">
        <v>246</v>
      </c>
    </row>
    <row r="30" spans="10:17">
      <c r="P30" t="s">
        <v>84</v>
      </c>
    </row>
    <row r="31" spans="10:17">
      <c r="P31" t="s">
        <v>247</v>
      </c>
    </row>
    <row r="33" spans="16:16">
      <c r="P33" t="s">
        <v>248</v>
      </c>
    </row>
    <row r="34" spans="16:16">
      <c r="P34" t="s">
        <v>86</v>
      </c>
    </row>
    <row r="35" spans="16:16">
      <c r="P35" t="s">
        <v>249</v>
      </c>
    </row>
    <row r="37" spans="16:16">
      <c r="P37" t="s">
        <v>250</v>
      </c>
    </row>
    <row r="38" spans="16:16">
      <c r="P38" t="s">
        <v>87</v>
      </c>
    </row>
    <row r="39" spans="16:16">
      <c r="P39" t="s">
        <v>251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C47" zoomScale="80" zoomScaleNormal="80" workbookViewId="0">
      <selection activeCell="D66" sqref="D66"/>
    </sheetView>
  </sheetViews>
  <sheetFormatPr defaultColWidth="11.42578125" defaultRowHeight="14.45"/>
  <cols>
    <col min="2" max="2" width="15" customWidth="1"/>
    <col min="3" max="3" width="17.5703125" bestFit="1" customWidth="1"/>
    <col min="4" max="4" width="29.5703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73" t="s">
        <v>252</v>
      </c>
      <c r="F2" s="73" t="s">
        <v>253</v>
      </c>
    </row>
    <row r="3" spans="1:12" ht="43.15">
      <c r="E3" s="72" t="s">
        <v>254</v>
      </c>
      <c r="F3" s="71" t="s">
        <v>255</v>
      </c>
    </row>
    <row r="4" spans="1:12" ht="43.15">
      <c r="E4" s="72" t="s">
        <v>256</v>
      </c>
      <c r="F4" s="71" t="s">
        <v>257</v>
      </c>
    </row>
    <row r="5" spans="1:12" ht="144">
      <c r="E5" s="72" t="s">
        <v>258</v>
      </c>
      <c r="F5" s="71" t="s">
        <v>259</v>
      </c>
    </row>
    <row r="6" spans="1:12" ht="43.15">
      <c r="E6" s="72" t="s">
        <v>260</v>
      </c>
      <c r="F6" s="71" t="s">
        <v>261</v>
      </c>
    </row>
    <row r="7" spans="1:12" ht="72">
      <c r="E7" s="72" t="s">
        <v>262</v>
      </c>
      <c r="F7" s="71" t="s">
        <v>263</v>
      </c>
    </row>
    <row r="8" spans="1:12" ht="57.6">
      <c r="E8" s="72" t="s">
        <v>264</v>
      </c>
      <c r="F8" s="71" t="s">
        <v>265</v>
      </c>
    </row>
    <row r="9" spans="1:12" ht="72">
      <c r="E9" s="72" t="s">
        <v>266</v>
      </c>
      <c r="F9" s="71" t="s">
        <v>267</v>
      </c>
    </row>
    <row r="11" spans="1:12">
      <c r="B11" s="266" t="s">
        <v>268</v>
      </c>
      <c r="C11" s="266"/>
      <c r="D11" s="266"/>
      <c r="E11" s="266"/>
      <c r="F11" s="266"/>
      <c r="G11" s="266"/>
      <c r="H11" s="266"/>
      <c r="I11" s="266"/>
      <c r="J11" s="266"/>
      <c r="K11" s="266"/>
      <c r="L11" s="266"/>
    </row>
    <row r="12" spans="1:12">
      <c r="B12" s="266"/>
      <c r="C12" s="266"/>
      <c r="D12" s="266"/>
      <c r="E12" s="266"/>
      <c r="F12" s="266"/>
      <c r="G12" s="266"/>
      <c r="H12" s="266"/>
      <c r="I12" s="266"/>
      <c r="J12" s="266"/>
      <c r="K12" s="266"/>
      <c r="L12" s="266"/>
    </row>
    <row r="13" spans="1:12" ht="23.45">
      <c r="B13" s="267" t="s">
        <v>269</v>
      </c>
      <c r="C13" s="267"/>
      <c r="D13" s="267"/>
      <c r="E13" s="267"/>
      <c r="F13" s="267"/>
      <c r="G13" s="267"/>
      <c r="H13" s="267"/>
      <c r="I13" s="267"/>
      <c r="J13" s="267"/>
      <c r="K13" s="267"/>
      <c r="L13" s="267"/>
    </row>
    <row r="15" spans="1:12" ht="28.9">
      <c r="A15" s="42" t="s">
        <v>270</v>
      </c>
      <c r="B15" s="43">
        <v>1</v>
      </c>
      <c r="C15" s="268" t="s">
        <v>271</v>
      </c>
      <c r="D15" s="269"/>
      <c r="E15" s="269"/>
      <c r="F15" s="269"/>
      <c r="G15" s="269"/>
      <c r="H15" s="269"/>
      <c r="I15" s="269"/>
      <c r="J15" s="269"/>
      <c r="K15" s="269"/>
      <c r="L15" s="269"/>
    </row>
    <row r="16" spans="1:12" ht="18.600000000000001" thickBot="1">
      <c r="C16" s="270"/>
      <c r="D16" s="271"/>
      <c r="E16" s="271"/>
      <c r="F16" s="271"/>
      <c r="G16" s="271"/>
      <c r="H16" s="271"/>
      <c r="I16" s="271"/>
      <c r="J16" s="271"/>
      <c r="K16" s="271"/>
      <c r="L16" s="271"/>
    </row>
    <row r="17" spans="1:12" ht="18.600000000000001" thickBot="1">
      <c r="B17" s="272" t="s">
        <v>272</v>
      </c>
      <c r="C17" s="273"/>
      <c r="D17" s="273"/>
      <c r="E17" s="273"/>
      <c r="F17" s="274"/>
      <c r="G17" s="44"/>
      <c r="H17" s="272" t="s">
        <v>273</v>
      </c>
      <c r="I17" s="275"/>
      <c r="J17" s="275"/>
      <c r="K17" s="275"/>
      <c r="L17" s="276"/>
    </row>
    <row r="18" spans="1:12" ht="23.45">
      <c r="B18" s="45" t="s">
        <v>274</v>
      </c>
      <c r="C18" s="277" t="s">
        <v>54</v>
      </c>
      <c r="D18" s="278"/>
      <c r="E18" s="278"/>
      <c r="F18" s="279"/>
      <c r="G18" s="44"/>
      <c r="H18" s="45" t="s">
        <v>274</v>
      </c>
      <c r="I18" s="280" t="s">
        <v>54</v>
      </c>
      <c r="J18" s="280"/>
      <c r="K18" s="280"/>
      <c r="L18" s="281"/>
    </row>
    <row r="19" spans="1:12" ht="18">
      <c r="B19" s="46">
        <v>100</v>
      </c>
      <c r="C19" s="47" t="s">
        <v>212</v>
      </c>
      <c r="D19" s="282" t="s">
        <v>275</v>
      </c>
      <c r="E19" s="283"/>
      <c r="F19" s="284"/>
      <c r="G19" s="48"/>
      <c r="H19" s="46">
        <v>100</v>
      </c>
      <c r="I19" s="47" t="s">
        <v>276</v>
      </c>
      <c r="J19" s="282" t="s">
        <v>277</v>
      </c>
      <c r="K19" s="283"/>
      <c r="L19" s="284"/>
    </row>
    <row r="20" spans="1:12" ht="18">
      <c r="B20" s="46">
        <v>80</v>
      </c>
      <c r="C20" s="49" t="s">
        <v>206</v>
      </c>
      <c r="D20" s="285" t="s">
        <v>278</v>
      </c>
      <c r="E20" s="286"/>
      <c r="F20" s="287"/>
      <c r="G20" s="48"/>
      <c r="H20" s="46">
        <v>80</v>
      </c>
      <c r="I20" s="49" t="s">
        <v>279</v>
      </c>
      <c r="J20" s="285" t="s">
        <v>280</v>
      </c>
      <c r="K20" s="286"/>
      <c r="L20" s="287"/>
    </row>
    <row r="21" spans="1:12" ht="18">
      <c r="B21" s="46">
        <v>60</v>
      </c>
      <c r="C21" s="50" t="s">
        <v>201</v>
      </c>
      <c r="D21" s="285" t="s">
        <v>281</v>
      </c>
      <c r="E21" s="286"/>
      <c r="F21" s="287"/>
      <c r="G21" s="48"/>
      <c r="H21" s="46">
        <v>60</v>
      </c>
      <c r="I21" s="50" t="s">
        <v>282</v>
      </c>
      <c r="J21" s="285" t="s">
        <v>283</v>
      </c>
      <c r="K21" s="286"/>
      <c r="L21" s="287"/>
    </row>
    <row r="22" spans="1:12" ht="18">
      <c r="B22" s="46">
        <v>40</v>
      </c>
      <c r="C22" s="51" t="s">
        <v>195</v>
      </c>
      <c r="D22" s="285" t="s">
        <v>284</v>
      </c>
      <c r="E22" s="286"/>
      <c r="F22" s="287"/>
      <c r="G22" s="48"/>
      <c r="H22" s="46">
        <v>40</v>
      </c>
      <c r="I22" s="51" t="s">
        <v>285</v>
      </c>
      <c r="J22" s="285" t="s">
        <v>286</v>
      </c>
      <c r="K22" s="286"/>
      <c r="L22" s="287"/>
    </row>
    <row r="23" spans="1:12" ht="18.600000000000001" thickBot="1">
      <c r="B23" s="52">
        <v>20</v>
      </c>
      <c r="C23" s="53" t="s">
        <v>189</v>
      </c>
      <c r="D23" s="289" t="s">
        <v>287</v>
      </c>
      <c r="E23" s="290"/>
      <c r="F23" s="291"/>
      <c r="G23" s="48"/>
      <c r="H23" s="52">
        <v>20</v>
      </c>
      <c r="I23" s="53" t="s">
        <v>288</v>
      </c>
      <c r="J23" s="289" t="s">
        <v>289</v>
      </c>
      <c r="K23" s="290"/>
      <c r="L23" s="291"/>
    </row>
    <row r="24" spans="1:12">
      <c r="B24" s="44" t="s">
        <v>290</v>
      </c>
      <c r="C24" s="44"/>
      <c r="D24" s="44"/>
      <c r="E24" s="44"/>
      <c r="F24" s="44"/>
      <c r="G24" s="44"/>
      <c r="H24" s="44" t="s">
        <v>290</v>
      </c>
      <c r="I24" s="44"/>
      <c r="J24" s="44"/>
      <c r="K24" s="44"/>
      <c r="L24" s="44"/>
    </row>
    <row r="27" spans="1:12" ht="28.9">
      <c r="A27" s="42" t="s">
        <v>270</v>
      </c>
      <c r="B27" s="43">
        <v>2</v>
      </c>
      <c r="C27" s="268" t="s">
        <v>185</v>
      </c>
      <c r="D27" s="269"/>
      <c r="E27" s="269"/>
      <c r="F27" s="269"/>
      <c r="G27" s="269"/>
      <c r="H27" s="269"/>
      <c r="I27" s="269"/>
      <c r="J27" s="269"/>
      <c r="K27" s="269"/>
      <c r="L27" s="269"/>
    </row>
    <row r="28" spans="1:12">
      <c r="B28" s="44"/>
      <c r="C28" s="44"/>
      <c r="D28" s="44"/>
      <c r="E28" s="44"/>
      <c r="F28" s="44"/>
      <c r="G28" s="44"/>
      <c r="H28" s="44"/>
      <c r="I28" s="44"/>
      <c r="J28" s="44"/>
      <c r="K28" s="54"/>
      <c r="L28" s="54"/>
    </row>
    <row r="29" spans="1:12" ht="18">
      <c r="B29" s="292" t="s">
        <v>291</v>
      </c>
      <c r="C29" s="293"/>
      <c r="D29" s="293"/>
      <c r="E29" s="293"/>
      <c r="F29" s="293"/>
      <c r="G29" s="293"/>
      <c r="H29" s="293"/>
      <c r="I29" s="293"/>
      <c r="J29" s="293"/>
      <c r="K29" s="294"/>
      <c r="L29" s="54"/>
    </row>
    <row r="30" spans="1:12" ht="17.45">
      <c r="B30" s="295" t="s">
        <v>292</v>
      </c>
      <c r="C30" s="295"/>
      <c r="D30" s="295" t="s">
        <v>293</v>
      </c>
      <c r="E30" s="295"/>
      <c r="F30" s="295" t="s">
        <v>71</v>
      </c>
      <c r="G30" s="295"/>
      <c r="H30" s="295"/>
      <c r="I30" s="295"/>
      <c r="J30" s="295"/>
      <c r="K30" s="295"/>
    </row>
    <row r="31" spans="1:12" ht="18">
      <c r="B31" s="55">
        <v>100</v>
      </c>
      <c r="C31" s="56" t="s">
        <v>217</v>
      </c>
      <c r="D31" s="288" t="s">
        <v>294</v>
      </c>
      <c r="E31" s="288"/>
      <c r="F31" s="288" t="s">
        <v>228</v>
      </c>
      <c r="G31" s="288"/>
      <c r="H31" s="288"/>
      <c r="I31" s="288"/>
      <c r="J31" s="288"/>
      <c r="K31" s="288"/>
    </row>
    <row r="32" spans="1:12" ht="18">
      <c r="B32" s="55">
        <v>80</v>
      </c>
      <c r="C32" s="57" t="s">
        <v>211</v>
      </c>
      <c r="D32" s="288" t="s">
        <v>295</v>
      </c>
      <c r="E32" s="288"/>
      <c r="F32" s="288" t="s">
        <v>296</v>
      </c>
      <c r="G32" s="288"/>
      <c r="H32" s="288"/>
      <c r="I32" s="288"/>
      <c r="J32" s="288"/>
      <c r="K32" s="288"/>
    </row>
    <row r="33" spans="1:26" ht="18">
      <c r="B33" s="55">
        <v>60</v>
      </c>
      <c r="C33" s="58" t="s">
        <v>205</v>
      </c>
      <c r="D33" s="288" t="s">
        <v>297</v>
      </c>
      <c r="E33" s="288"/>
      <c r="F33" s="288" t="s">
        <v>298</v>
      </c>
      <c r="G33" s="288"/>
      <c r="H33" s="288"/>
      <c r="I33" s="288"/>
      <c r="J33" s="288"/>
      <c r="K33" s="288"/>
    </row>
    <row r="34" spans="1:26" ht="18">
      <c r="B34" s="55">
        <v>40</v>
      </c>
      <c r="C34" s="59" t="s">
        <v>199</v>
      </c>
      <c r="D34" s="288" t="s">
        <v>299</v>
      </c>
      <c r="E34" s="288"/>
      <c r="F34" s="288" t="s">
        <v>300</v>
      </c>
      <c r="G34" s="288"/>
      <c r="H34" s="288"/>
      <c r="I34" s="288"/>
      <c r="J34" s="288"/>
      <c r="K34" s="288"/>
    </row>
    <row r="35" spans="1:26" ht="18">
      <c r="B35" s="55">
        <v>20</v>
      </c>
      <c r="C35" s="60" t="s">
        <v>194</v>
      </c>
      <c r="D35" s="288" t="s">
        <v>301</v>
      </c>
      <c r="E35" s="288"/>
      <c r="F35" s="288" t="s">
        <v>140</v>
      </c>
      <c r="G35" s="288"/>
      <c r="H35" s="288"/>
      <c r="I35" s="288"/>
      <c r="J35" s="288"/>
      <c r="K35" s="288"/>
    </row>
    <row r="38" spans="1:26" ht="28.9">
      <c r="A38" s="42" t="s">
        <v>270</v>
      </c>
      <c r="B38" s="43"/>
      <c r="C38" s="270" t="s">
        <v>302</v>
      </c>
      <c r="D38" s="271"/>
      <c r="E38" s="271"/>
      <c r="F38" s="271"/>
      <c r="G38" s="271"/>
      <c r="H38" s="271"/>
      <c r="I38" s="271"/>
      <c r="J38" s="271"/>
      <c r="K38" s="271"/>
      <c r="L38" s="271"/>
      <c r="X38" s="5"/>
      <c r="Y38" s="61"/>
    </row>
    <row r="39" spans="1:26">
      <c r="X39" s="5"/>
      <c r="Y39" s="61"/>
    </row>
    <row r="40" spans="1:26" ht="171.6">
      <c r="B40" s="62" t="s">
        <v>303</v>
      </c>
      <c r="C40" s="63" t="s">
        <v>304</v>
      </c>
      <c r="D40" s="63" t="s">
        <v>305</v>
      </c>
      <c r="E40" s="62" t="s">
        <v>306</v>
      </c>
      <c r="F40" s="62" t="s">
        <v>307</v>
      </c>
      <c r="G40" s="62" t="s">
        <v>308</v>
      </c>
      <c r="H40" s="62" t="s">
        <v>309</v>
      </c>
      <c r="I40" s="62" t="s">
        <v>310</v>
      </c>
      <c r="J40" s="62" t="s">
        <v>311</v>
      </c>
      <c r="K40" s="62" t="s">
        <v>312</v>
      </c>
      <c r="L40" s="62" t="s">
        <v>313</v>
      </c>
      <c r="M40" s="62" t="s">
        <v>314</v>
      </c>
      <c r="N40" s="62" t="s">
        <v>315</v>
      </c>
      <c r="O40" s="62" t="s">
        <v>316</v>
      </c>
      <c r="P40" s="62" t="s">
        <v>317</v>
      </c>
      <c r="Q40" s="62" t="s">
        <v>318</v>
      </c>
      <c r="R40" s="62" t="s">
        <v>319</v>
      </c>
      <c r="S40" s="62" t="s">
        <v>320</v>
      </c>
      <c r="T40" s="62" t="s">
        <v>321</v>
      </c>
      <c r="U40" s="62" t="s">
        <v>322</v>
      </c>
      <c r="V40" s="62" t="s">
        <v>323</v>
      </c>
      <c r="W40" s="62" t="s">
        <v>324</v>
      </c>
      <c r="X40" s="64" t="s">
        <v>325</v>
      </c>
      <c r="Y40" s="65" t="s">
        <v>326</v>
      </c>
      <c r="Z40" s="65" t="s">
        <v>326</v>
      </c>
    </row>
    <row r="41" spans="1:26" ht="15">
      <c r="B41" s="66"/>
      <c r="C41" s="67"/>
      <c r="D41" s="67"/>
      <c r="E41" s="66"/>
      <c r="F41" s="66"/>
      <c r="G41" s="66"/>
      <c r="H41" s="66"/>
      <c r="I41" s="66"/>
      <c r="J41" s="66"/>
      <c r="K41" s="66"/>
      <c r="L41" s="66"/>
      <c r="M41" s="66"/>
      <c r="N41" s="66"/>
      <c r="O41" s="66"/>
      <c r="P41" s="66"/>
      <c r="Q41" s="66"/>
      <c r="R41" s="66"/>
      <c r="S41" s="66"/>
      <c r="T41" s="66"/>
      <c r="U41" s="66"/>
      <c r="V41" s="66"/>
      <c r="W41" s="66"/>
      <c r="X41" s="68">
        <f>COUNTIF(E41:W41,"SI")</f>
        <v>0</v>
      </c>
      <c r="Y41" s="69" t="str">
        <f>IF(OR(T41="SI",X41&gt;11),"100",IF(X41&gt;5,"80",IF(X41&gt;0,"60","")))</f>
        <v/>
      </c>
      <c r="Z41" s="70" t="str">
        <f>IF(OR(T41="SI",X41&gt;11),"CATASTRÓFICO",IF(X41&gt;5,"MAYOR",IF(X41&gt;0,"MODERADO","")))</f>
        <v/>
      </c>
    </row>
    <row r="45" spans="1:26" ht="23.45">
      <c r="A45" s="296" t="s">
        <v>327</v>
      </c>
      <c r="B45" s="296"/>
      <c r="C45" s="296"/>
      <c r="D45" s="296"/>
      <c r="E45" s="296"/>
      <c r="F45" s="296"/>
      <c r="G45" s="296"/>
      <c r="H45" s="296"/>
      <c r="I45" s="296"/>
      <c r="J45" s="296"/>
    </row>
    <row r="46" spans="1:26">
      <c r="C46" s="21"/>
      <c r="D46" s="5"/>
      <c r="E46" s="5"/>
      <c r="F46" s="5"/>
      <c r="G46" s="5"/>
      <c r="H46" s="5"/>
    </row>
    <row r="47" spans="1:26" ht="15.6">
      <c r="B47" s="303" t="s">
        <v>271</v>
      </c>
      <c r="C47" s="83" t="s">
        <v>212</v>
      </c>
      <c r="D47" s="86"/>
      <c r="E47" s="97"/>
      <c r="F47" s="87"/>
      <c r="G47" s="97"/>
      <c r="H47" s="88"/>
      <c r="J47" s="299" t="s">
        <v>328</v>
      </c>
    </row>
    <row r="48" spans="1:26" ht="15.6">
      <c r="B48" s="303"/>
      <c r="C48" s="84">
        <v>1</v>
      </c>
      <c r="D48" s="89"/>
      <c r="E48" s="98"/>
      <c r="F48" s="82"/>
      <c r="G48" s="98"/>
      <c r="H48" s="90"/>
      <c r="J48" s="300"/>
    </row>
    <row r="49" spans="2:10" ht="15.6">
      <c r="B49" s="303"/>
      <c r="C49" s="83" t="s">
        <v>206</v>
      </c>
      <c r="D49" s="103"/>
      <c r="E49" s="104"/>
      <c r="F49" s="87"/>
      <c r="G49" s="97"/>
      <c r="H49" s="88"/>
      <c r="J49" s="304" t="s">
        <v>215</v>
      </c>
    </row>
    <row r="50" spans="2:10" ht="15.6">
      <c r="B50" s="303"/>
      <c r="C50" s="84">
        <v>0.8</v>
      </c>
      <c r="D50" s="105"/>
      <c r="E50" s="106"/>
      <c r="F50" s="95"/>
      <c r="G50" s="102"/>
      <c r="H50" s="96"/>
      <c r="J50" s="305"/>
    </row>
    <row r="51" spans="2:10" ht="15.6">
      <c r="B51" s="303"/>
      <c r="C51" s="83" t="s">
        <v>201</v>
      </c>
      <c r="D51" s="91"/>
      <c r="E51" s="99"/>
      <c r="F51" s="81"/>
      <c r="G51" s="98"/>
      <c r="H51" s="90"/>
      <c r="J51" s="306" t="s">
        <v>209</v>
      </c>
    </row>
    <row r="52" spans="2:10" ht="15.6">
      <c r="B52" s="303"/>
      <c r="C52" s="84">
        <v>0.6</v>
      </c>
      <c r="D52" s="91"/>
      <c r="E52" s="99"/>
      <c r="F52" s="81"/>
      <c r="G52" s="98"/>
      <c r="H52" s="90"/>
      <c r="J52" s="307"/>
    </row>
    <row r="53" spans="2:10" ht="15.6">
      <c r="B53" s="303"/>
      <c r="C53" s="83" t="s">
        <v>195</v>
      </c>
      <c r="D53" s="107"/>
      <c r="E53" s="104"/>
      <c r="F53" s="108"/>
      <c r="G53" s="97"/>
      <c r="H53" s="88"/>
      <c r="J53" s="308" t="s">
        <v>202</v>
      </c>
    </row>
    <row r="54" spans="2:10" ht="15.6">
      <c r="B54" s="303"/>
      <c r="C54" s="84">
        <v>0.4</v>
      </c>
      <c r="D54" s="93"/>
      <c r="E54" s="106"/>
      <c r="F54" s="94"/>
      <c r="G54" s="102"/>
      <c r="H54" s="96"/>
      <c r="J54" s="309"/>
    </row>
    <row r="55" spans="2:10" ht="15.6">
      <c r="B55" s="303"/>
      <c r="C55" s="85" t="s">
        <v>189</v>
      </c>
      <c r="D55" s="92"/>
      <c r="E55" s="100"/>
      <c r="F55" s="81"/>
      <c r="G55" s="98"/>
      <c r="H55" s="90"/>
      <c r="J55" s="297" t="s">
        <v>192</v>
      </c>
    </row>
    <row r="56" spans="2:10" ht="15.6">
      <c r="B56" s="303"/>
      <c r="C56" s="84">
        <v>0.2</v>
      </c>
      <c r="D56" s="93"/>
      <c r="E56" s="101"/>
      <c r="F56" s="94"/>
      <c r="G56" s="102"/>
      <c r="H56" s="96"/>
      <c r="J56" s="298"/>
    </row>
    <row r="57" spans="2:10" ht="17.45">
      <c r="D57" s="74" t="s">
        <v>194</v>
      </c>
      <c r="E57" s="78" t="s">
        <v>199</v>
      </c>
      <c r="F57" s="78" t="s">
        <v>205</v>
      </c>
      <c r="G57" s="80" t="s">
        <v>211</v>
      </c>
      <c r="H57" s="75" t="s">
        <v>217</v>
      </c>
    </row>
    <row r="58" spans="2:10">
      <c r="D58" s="76">
        <v>0.2</v>
      </c>
      <c r="E58" s="79">
        <v>0.4</v>
      </c>
      <c r="F58" s="79">
        <v>0.6</v>
      </c>
      <c r="G58" s="79">
        <v>0.8</v>
      </c>
      <c r="H58" s="77">
        <v>1</v>
      </c>
    </row>
    <row r="59" spans="2:10" ht="23.45">
      <c r="D59" s="310" t="s">
        <v>185</v>
      </c>
      <c r="E59" s="310"/>
      <c r="F59" s="310"/>
      <c r="G59" s="310"/>
      <c r="H59" s="310"/>
    </row>
    <row r="63" spans="2:10">
      <c r="D63" s="301" t="s">
        <v>329</v>
      </c>
      <c r="E63" s="301"/>
      <c r="F63" s="301"/>
    </row>
    <row r="64" spans="2:10">
      <c r="D64" s="110" t="s">
        <v>330</v>
      </c>
      <c r="E64" s="110" t="s">
        <v>331</v>
      </c>
      <c r="F64" s="110" t="s">
        <v>332</v>
      </c>
    </row>
    <row r="65" spans="4:6" ht="86.45">
      <c r="D65" s="109" t="s">
        <v>333</v>
      </c>
      <c r="E65" s="71" t="s">
        <v>334</v>
      </c>
      <c r="F65" s="71" t="s">
        <v>335</v>
      </c>
    </row>
    <row r="66" spans="4:6" ht="57.6">
      <c r="D66" s="109" t="s">
        <v>336</v>
      </c>
      <c r="E66" s="71" t="s">
        <v>337</v>
      </c>
      <c r="F66" s="109" t="s">
        <v>338</v>
      </c>
    </row>
    <row r="67" spans="4:6" ht="57.6">
      <c r="D67" s="109" t="s">
        <v>339</v>
      </c>
      <c r="E67" s="109" t="s">
        <v>340</v>
      </c>
      <c r="F67" s="109" t="s">
        <v>341</v>
      </c>
    </row>
    <row r="69" spans="4:6" ht="30" customHeight="1">
      <c r="D69" s="72" t="s">
        <v>342</v>
      </c>
      <c r="E69" s="302" t="s">
        <v>343</v>
      </c>
      <c r="F69" s="302"/>
    </row>
    <row r="70" spans="4:6" ht="30" customHeight="1">
      <c r="D70" s="72" t="s">
        <v>344</v>
      </c>
      <c r="E70" s="302" t="s">
        <v>345</v>
      </c>
      <c r="F70" s="302"/>
    </row>
    <row r="73" spans="4:6">
      <c r="E73" s="111" t="s">
        <v>328</v>
      </c>
      <c r="F73" s="111" t="s">
        <v>346</v>
      </c>
    </row>
    <row r="74" spans="4:6" ht="28.9">
      <c r="E74" s="112" t="s">
        <v>347</v>
      </c>
      <c r="F74" s="113" t="s">
        <v>348</v>
      </c>
    </row>
    <row r="75" spans="4:6" ht="28.9">
      <c r="E75" s="114" t="s">
        <v>349</v>
      </c>
      <c r="F75" s="113" t="s">
        <v>350</v>
      </c>
    </row>
    <row r="76" spans="4:6" ht="28.9">
      <c r="E76" s="115" t="s">
        <v>206</v>
      </c>
      <c r="F76" s="113" t="s">
        <v>350</v>
      </c>
    </row>
    <row r="77" spans="4:6" ht="28.9">
      <c r="E77" s="116" t="s">
        <v>351</v>
      </c>
      <c r="F77" s="113" t="s">
        <v>350</v>
      </c>
    </row>
  </sheetData>
  <mergeCells count="45">
    <mergeCell ref="D63:F63"/>
    <mergeCell ref="E69:F69"/>
    <mergeCell ref="E70:F70"/>
    <mergeCell ref="B47:B56"/>
    <mergeCell ref="J49:J50"/>
    <mergeCell ref="J51:J52"/>
    <mergeCell ref="J53:J54"/>
    <mergeCell ref="D59:H59"/>
    <mergeCell ref="A45:J45"/>
    <mergeCell ref="J55:J56"/>
    <mergeCell ref="J47:J48"/>
    <mergeCell ref="D35:E35"/>
    <mergeCell ref="F35:K35"/>
    <mergeCell ref="C38:L38"/>
    <mergeCell ref="D32:E32"/>
    <mergeCell ref="F32:K32"/>
    <mergeCell ref="D33:E33"/>
    <mergeCell ref="F33:K33"/>
    <mergeCell ref="D34:E34"/>
    <mergeCell ref="F34:K34"/>
    <mergeCell ref="D31:E31"/>
    <mergeCell ref="F31:K31"/>
    <mergeCell ref="D21:F21"/>
    <mergeCell ref="J21:L21"/>
    <mergeCell ref="D22:F22"/>
    <mergeCell ref="J22:L22"/>
    <mergeCell ref="D23:F23"/>
    <mergeCell ref="J23:L23"/>
    <mergeCell ref="C27:L27"/>
    <mergeCell ref="B29:K29"/>
    <mergeCell ref="B30:C30"/>
    <mergeCell ref="D30:E30"/>
    <mergeCell ref="F30:K30"/>
    <mergeCell ref="C18:F18"/>
    <mergeCell ref="I18:L18"/>
    <mergeCell ref="D19:F19"/>
    <mergeCell ref="J19:L19"/>
    <mergeCell ref="D20:F20"/>
    <mergeCell ref="J20:L20"/>
    <mergeCell ref="B11:L12"/>
    <mergeCell ref="B13:L13"/>
    <mergeCell ref="C15:L15"/>
    <mergeCell ref="C16:L16"/>
    <mergeCell ref="B17:F17"/>
    <mergeCell ref="H17:L17"/>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SharedWithUsers xmlns="d8efec78-3424-4c97-abf4-c2ff1d9e6d03">
      <UserInfo>
        <DisplayName/>
        <AccountId xsi:nil="true"/>
        <AccountType/>
      </UserInfo>
    </SharedWithUsers>
  </documentManagement>
</p:properties>
</file>

<file path=customXml/itemProps1.xml><?xml version="1.0" encoding="utf-8"?>
<ds:datastoreItem xmlns:ds="http://schemas.openxmlformats.org/officeDocument/2006/customXml" ds:itemID="{8F4B51BE-A95C-4882-99ED-5A507A0A03D1}"/>
</file>

<file path=customXml/itemProps2.xml><?xml version="1.0" encoding="utf-8"?>
<ds:datastoreItem xmlns:ds="http://schemas.openxmlformats.org/officeDocument/2006/customXml" ds:itemID="{E570CF97-795E-400D-A1AB-31D9049587E0}"/>
</file>

<file path=customXml/itemProps3.xml><?xml version="1.0" encoding="utf-8"?>
<ds:datastoreItem xmlns:ds="http://schemas.openxmlformats.org/officeDocument/2006/customXml" ds:itemID="{A168E1FF-41B3-49C0-81B2-2BD906D802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Paola Andrea Arias Cabrera</cp:lastModifiedBy>
  <cp:revision/>
  <dcterms:created xsi:type="dcterms:W3CDTF">2021-05-10T15:52:34Z</dcterms:created>
  <dcterms:modified xsi:type="dcterms:W3CDTF">2026-06-02T17:24:16Z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14936900</vt:r8>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_ExtendedDescription">
    <vt:lpwstr/>
  </property>
</Properties>
</file>