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defaultThemeVersion="166925"/>
  <mc:AlternateContent xmlns:mc="http://schemas.openxmlformats.org/markup-compatibility/2006">
    <mc:Choice Requires="x15">
      <x15ac:absPath xmlns:x15ac="http://schemas.microsoft.com/office/spreadsheetml/2010/11/ac" url="C:\Users\catiz\OneDrive\Documentos\Carolina\IDIPRON\MAPA DE RIESGOS\2026\MAPAS DE RIESGOS DE GESTIÓN\Gestión Juridica\"/>
    </mc:Choice>
  </mc:AlternateContent>
  <xr:revisionPtr revIDLastSave="78" documentId="13_ncr:1_{1C4083FF-7A09-45CD-B38D-BA15ED05B4AF}" xr6:coauthVersionLast="47" xr6:coauthVersionMax="47" xr10:uidLastSave="{B3FBD4CE-7B21-4022-9585-355DD4D23EEF}"/>
  <bookViews>
    <workbookView xWindow="-108" yWindow="-108" windowWidth="23256" windowHeight="12456" tabRatio="789" firstSheet="1" activeTab="1" xr2:uid="{E9951750-6718-4E65-99C4-7D8C6E70D595}"/>
  </bookViews>
  <sheets>
    <sheet name="CONTROL DE CAMBIOS" sheetId="10" r:id="rId1"/>
    <sheet name="Riesgos Gestión #1" sheetId="7" r:id="rId2"/>
    <sheet name="Riesgos Gestión #2" sheetId="9" r:id="rId3"/>
    <sheet name="Datos" sheetId="5" r:id="rId4"/>
    <sheet name="Instructivo" sheetId="4" r:id="rId5"/>
  </sheets>
  <definedNames>
    <definedName name="_xlnm.Print_Area" localSheetId="1">'Riesgos Gestión #1'!$A$1:$BB$23</definedName>
    <definedName name="_xlnm.Print_Area" localSheetId="2">'Riesgos Gestión #2'!$A$1:$BB$19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1" i="7" l="1"/>
  <c r="AF20" i="7"/>
  <c r="AF19" i="7"/>
  <c r="AF17" i="7"/>
  <c r="AF18" i="7"/>
  <c r="AA18" i="7"/>
  <c r="X18" i="7"/>
  <c r="AA19" i="7"/>
  <c r="X19" i="7"/>
  <c r="AA17" i="9" l="1"/>
  <c r="X17" i="9"/>
  <c r="K17" i="9"/>
  <c r="L17" i="9" s="1"/>
  <c r="M17" i="9" s="1"/>
  <c r="H17" i="9"/>
  <c r="I17" i="9" s="1"/>
  <c r="AI17" i="9" l="1"/>
  <c r="AG17" i="9"/>
  <c r="AH17" i="9" s="1"/>
  <c r="N17" i="9"/>
  <c r="O17" i="9" s="1"/>
  <c r="AK17" i="9"/>
  <c r="AJ17" i="9" s="1"/>
  <c r="AL17" i="9" l="1"/>
  <c r="AM17" i="9" s="1"/>
  <c r="AA21" i="7" l="1"/>
  <c r="X21" i="7"/>
  <c r="AA20" i="7"/>
  <c r="X20" i="7"/>
  <c r="AA17" i="7"/>
  <c r="K17" i="7" l="1"/>
  <c r="L17" i="7" s="1"/>
  <c r="M17" i="7" s="1"/>
  <c r="AK21" i="7" s="1"/>
  <c r="AJ21" i="7" s="1"/>
  <c r="X17" i="7"/>
  <c r="H17" i="7"/>
  <c r="I17" i="7" s="1"/>
  <c r="AI17" i="7" s="1"/>
  <c r="AG18" i="7" s="1"/>
  <c r="X41" i="4"/>
  <c r="Z41" i="4" s="1"/>
  <c r="AI18" i="7" l="1"/>
  <c r="AG19" i="7" s="1"/>
  <c r="AH18" i="7"/>
  <c r="AK17" i="7"/>
  <c r="AJ17" i="7" s="1"/>
  <c r="AG17" i="7"/>
  <c r="AH17" i="7" s="1"/>
  <c r="AL17" i="7" s="1"/>
  <c r="AK18" i="7"/>
  <c r="N17" i="7"/>
  <c r="O17" i="7" s="1"/>
  <c r="Y41" i="4"/>
  <c r="AJ18" i="7" l="1"/>
  <c r="AL18" i="7" s="1"/>
  <c r="AK19" i="7"/>
  <c r="AH19" i="7"/>
  <c r="AI19" i="7"/>
  <c r="AG20" i="7" s="1"/>
  <c r="AI20" i="7" l="1"/>
  <c r="AG21" i="7" s="1"/>
  <c r="AH20" i="7"/>
  <c r="AJ19" i="7"/>
  <c r="AL19" i="7" s="1"/>
  <c r="AK20" i="7"/>
  <c r="AJ20" i="7" s="1"/>
  <c r="AL20" i="7" l="1"/>
  <c r="AI21" i="7"/>
  <c r="AH21" i="7"/>
  <c r="AL21"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indexed="81"/>
            <rFont val="Tahoma"/>
            <family val="2"/>
          </rPr>
          <t>ACEPTAR EL RIESGO
REDUCIR EL RIESGO
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D0757EFD-52E5-47E0-B618-FF7DEB60C42C}">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<sst xmlns="http://schemas.openxmlformats.org/spreadsheetml/2006/main" count="525" uniqueCount="327">
  <si>
    <t>CONTROL DE CAMBIOS</t>
  </si>
  <si>
    <t>A continuación se presentan los cambios realizados de los riesgos en el p roceso</t>
  </si>
  <si>
    <t xml:space="preserve">FECHA </t>
  </si>
  <si>
    <t>CAMBIO REALIZADO</t>
  </si>
  <si>
    <r>
      <rPr>
        <b/>
        <sz val="11"/>
        <rFont val="Calibri"/>
        <family val="2"/>
        <scheme val="minor"/>
      </rPr>
      <t xml:space="preserve">Riesgo #1: </t>
    </r>
    <r>
      <rPr>
        <sz val="11"/>
        <rFont val="Calibri"/>
        <family val="2"/>
        <scheme val="minor"/>
      </rPr>
      <t>Se actualiza la fecha de implementación de la acción de fortalecimiento a 30/06/2026</t>
    </r>
  </si>
  <si>
    <r>
      <rPr>
        <b/>
        <sz val="11"/>
        <color theme="1"/>
        <rFont val="Calibri"/>
        <family val="2"/>
        <scheme val="minor"/>
      </rPr>
      <t xml:space="preserve">Riesgo #2: </t>
    </r>
    <r>
      <rPr>
        <sz val="11"/>
        <color theme="1"/>
        <rFont val="Calibri"/>
        <family val="2"/>
        <scheme val="minor"/>
      </rPr>
      <t xml:space="preserve">Se actualiza la  acción de fortalecimiento, quedando redactada: </t>
    </r>
    <r>
      <rPr>
        <i/>
        <sz val="11"/>
        <color theme="1"/>
        <rFont val="Calibri"/>
        <family val="2"/>
        <scheme val="minor"/>
      </rPr>
      <t>Alimentar mensualmente la matriz de control diseñada para  llevar el seguimiento a los conceptos solicitados a la OJ</t>
    </r>
    <r>
      <rPr>
        <sz val="11"/>
        <color theme="1"/>
        <rFont val="Calibri"/>
        <family val="2"/>
        <scheme val="minor"/>
      </rPr>
      <t>, con fecha de implementación 31/12/2026</t>
    </r>
  </si>
  <si>
    <t>Se podrán incluir más filas de acuerdo a la cambios realizados</t>
  </si>
  <si>
    <t xml:space="preserve">DIRECCIONAMIENTO ESTRATÉGICO </t>
  </si>
  <si>
    <t>CÓDIGO</t>
  </si>
  <si>
    <t>E-DES-FT-015</t>
  </si>
  <si>
    <t>VERSIÓN</t>
  </si>
  <si>
    <t>12</t>
  </si>
  <si>
    <t>MAPA DE RIESGOS DE GESTIÓN Y RIESGOS FISCALES</t>
  </si>
  <si>
    <t>PÁGINA</t>
  </si>
  <si>
    <t>1 DE 2</t>
  </si>
  <si>
    <t>VIGENTE DESDE</t>
  </si>
  <si>
    <t>Proceso</t>
  </si>
  <si>
    <t>GESTION JURIDICA</t>
  </si>
  <si>
    <t>Objetivo del Proceso</t>
  </si>
  <si>
    <t>Proteger los intereses y representar a la Entidad en los procesos judiciales, extrajudiciales y /o Administrativos en los que es demandada o demandante a través de la asesoría, asistencia y apoyo en la Defensa Jurídica del Instituto y brindar asesoría jurídica a la Dirección General y a todas las dependencias del IDIPRON que así lo requieran; emitiendo conceptos jurídicos que contribuyan en la conservación de los intereses institucionales</t>
  </si>
  <si>
    <t>Alcance</t>
  </si>
  <si>
    <t>Inicia desde la atención a consultas jurídicas, solicitud de proyección de actos administrativos y/o la recepción de notificaciones de inicio de actuaciones administrativos, procesos judiciales o extrajudiciales en contra o por parte de la Entidad y requerimientos de las autoridades; culmina con la emisión de conceptos jurídicos, actos administrativos y la respuesta y actuación en los procesos en los cuales es parte.</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</si>
  <si>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</si>
  <si>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</si>
  <si>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</si>
  <si>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</si>
  <si>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</si>
  <si>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</si>
  <si>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</si>
  <si>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</si>
  <si>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</si>
  <si>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</si>
  <si>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</si>
  <si>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</si>
  <si>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</si>
  <si>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</si>
  <si>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</si>
  <si>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</si>
  <si>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</si>
  <si>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</si>
  <si>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</si>
  <si>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</si>
  <si>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</si>
  <si>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</si>
  <si>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</si>
  <si>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</si>
  <si>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</si>
  <si>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</si>
  <si>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</si>
  <si>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</si>
  <si>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</si>
  <si>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</si>
  <si>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</si>
  <si>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</si>
  <si>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</si>
  <si>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</si>
  <si>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</si>
  <si>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</si>
  <si>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</si>
  <si>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</si>
  <si>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</si>
  <si>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</si>
  <si>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</si>
  <si>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</si>
  <si>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</si>
  <si>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</si>
  <si>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</si>
  <si>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</si>
  <si>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</si>
  <si>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</si>
  <si>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</si>
  <si>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</si>
  <si>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Económico y Reputacional</t>
  </si>
  <si>
    <t>Condena judicial en contra de la entidad</t>
  </si>
  <si>
    <t>Omisión de defensa técnica del proceso judicial por parte del abogado asignado.</t>
  </si>
  <si>
    <t>Posibilidad de afectación económica por condena judicial en contra de la entidad ocasionada por la omisión de defensa técnica del proceso judicial por parte del abogado asignado.</t>
  </si>
  <si>
    <t>El riesgo afecta la imagen de la entidad con algunos usuarios de relevancia frente al logro de los objetivos.</t>
  </si>
  <si>
    <t>El / la Jefe de la Oficina Jurídica.</t>
  </si>
  <si>
    <t>Cada vez que se ajuste la política distrital del daño antijurídico.</t>
  </si>
  <si>
    <t>Verificar que se hayan adoptado los lineamientos de ajuste de la política del daño antijuridico.</t>
  </si>
  <si>
    <t>De acuerdo con los lineamientos se revisa en el proceso las modificaciones, se ajustan los documentos y se socializan al interior de la Entidad.</t>
  </si>
  <si>
    <t>Se realiza la revisión pertinente y se ajusta a los lineamientos requeridos.</t>
  </si>
  <si>
    <t xml:space="preserve">Acto Administrativo que adopta la Política Distrital
Acta de comité de conciliación en donde es aprobada y socializada la política
</t>
  </si>
  <si>
    <t>Preventivo</t>
  </si>
  <si>
    <t>Manual</t>
  </si>
  <si>
    <t>Documentado</t>
  </si>
  <si>
    <t>Directiva 006 de 09 junio 2022</t>
  </si>
  <si>
    <t>Continua</t>
  </si>
  <si>
    <t>Con registro</t>
  </si>
  <si>
    <t>MODERADO</t>
  </si>
  <si>
    <t>REDUCIR EL RIESGO</t>
  </si>
  <si>
    <t xml:space="preserve">Fortalecer los mecanismos de supervisión sobre la gestión de los procesos judiciales asignados, mediante la implementación de reportes periódicos de avance que se llevaran a cabo a través de comités de revisión de casos semestralemente. </t>
  </si>
  <si>
    <t>Jefe Oficina Jurídica</t>
  </si>
  <si>
    <t>Se realizó modificación de la Política de Daño Antijurídico de la entidad, la cual fue aprobada por el Comité de Conciliación el día 17/03/2026.
Se realizará una nueva sesión de Comité de Conciliación, en la que se aprobarán las modificaciones que fueron hechas a la Política, para cumplir con los lineamientos de la Oficina Asesora de Planeación y así proceder a su adopción mediante acto administrativo y su posterior socialización.
Se anexa acta de Comité de Conciliación, Política del Daño Antijurídico y correo de oficialización</t>
  </si>
  <si>
    <t>Se efectuará de acuerdo con la fecha de implementacion formulada.</t>
  </si>
  <si>
    <t>No se materializó el riesgo</t>
  </si>
  <si>
    <t>N/A</t>
  </si>
  <si>
    <t>19/05/2026
Una vez revisadas las evidencias allegadas por el proceso se verifica que la actualización y oficialización que se realizó a la Política del daño Antijurídico.
&amp;
En cuanto a la accion de fortalecimiento, el proceso no reporta aaciones teniendo en cuenta que el plazo de la misma está definida con corte al 30/06/2026.
No se materializó el riesgo.</t>
  </si>
  <si>
    <t>01/06/2026
CONTROL No. 1: Se evidenció la ejecución de la actividad de control, al aportar la Política de Prevención del Daño Antijurídico. junto con el acta del comite de conciliacion de fecha 17 de marzo de 2026, por medio de la cual fue aprobada.
No se presento evidencias del cumplimiento de la acción de fortalecimiento aunque tiene plazo maximo de presentar el día 30/06/2026.
No se materializo el daño
RECOMENDACIONES: Se recomienda continuar con la ejecución del control, y realizar la accion de fortalecimiento con el fin de mitiagar la materialización del daño</t>
  </si>
  <si>
    <t>Los/as abogados/as a cargo de los procesos judiciales y extrajudiciales.</t>
  </si>
  <si>
    <t>Mensualmente</t>
  </si>
  <si>
    <t xml:space="preserve">Revisar el estado de los procesos judiciales </t>
  </si>
  <si>
    <t>Hacen seguimiento a los procesos judiciales, revisando el estado de los procesos a través del aplicativo de la rama judicial o sistema de seguimiento de procesos.</t>
  </si>
  <si>
    <t>En caso de que se encuentre una novedad, se realizaran las acciones pertinentes y se reportan en el SIPROJ.</t>
  </si>
  <si>
    <t>Informes de contingente judicial y/o captura de pantalla de la revisión realizada.</t>
  </si>
  <si>
    <t>Detectivo</t>
  </si>
  <si>
    <t xml:space="preserve">Procedimiento Defensa Judicial A-GJU-PR-002
Acción de Tutela A-GJU-PR-003 </t>
  </si>
  <si>
    <t>Se realizó seguimiento mensual al estado de los procesos judiciales, a través del aplicativo de la rama judicial y del sistema de seguimiento de procesos, para lo cual se anexan actas de seguimiento en la que consta que se efectuó la verificación con el aplicativo de la rama judicial, informe contingente judicial y se anexan capturas de pantalla del SIPROJWEB.</t>
  </si>
  <si>
    <t>19/05/2026
Una vez revisadas las evidencias allegadas por el proceso, se verifica el cumplimiento del control establecdido, a traves de la matríz de  Informe de contingente judicial y las capturas de pantalla de la revisión realizada en el aplicativo SIPROJ WEB.
&amp;
En cuanto a la accion de fortalecimiento, el proceso no reporta aaciones teniendo en cuenta que el plazo de la misma está definida con corte al 30/06/2026.
No se materializó el riesgo.</t>
  </si>
  <si>
    <t>01/06/2026
CONTROL No. 2: Se evidenció la ejecución de la actividad de control, al aportar las actas de revisión judical  mensual realizada junto con los pantallazos de seguimeinto en el aplicativo SIPROJ WEB.
No se presento evidencias del cumplimiento de la acción de fortalecimiento aunque tiene plazo maximo de presentar el día 30/06/2026.
No se materializo el daño
RECOMENDACIONES: Se recomienda continuar con la ejecución del control, y realizar la accion de fortalecimiento con el fin de mitiagar la materialización del daño</t>
  </si>
  <si>
    <t>El/la Supervisor/a de los contratos de abogados/as externos.</t>
  </si>
  <si>
    <t>Mensualmente.</t>
  </si>
  <si>
    <t>Verificar que se realice el seguimiento a las obligaciones de los contratos del personal del proceso.</t>
  </si>
  <si>
    <t>Realizar el seguimiento a la ejecución del contrato de acuerdo con lo establecidos en las obligaciones contractuales y deja constancia en el informe de actividades.</t>
  </si>
  <si>
    <t>Realizar un requerimiento a través de correo electrónico para que se cumpla con la obligación contractual o sustente porqué no se realizó la obligación contractual durante ese periodo</t>
  </si>
  <si>
    <t>Informes presentados al supervisor para aprobación
Correos electrónicos (Cuando aplique).</t>
  </si>
  <si>
    <t xml:space="preserve">Manual de Supervisión e Interventoría
Procedimiento Defensa Judicial A-GJU-PR-002
Acción de Tutela A-GJU-PR-003 </t>
  </si>
  <si>
    <t>Se realizó el seguimiento a la ejecución de los contratos de los servidores de la Oficina Jurídica, de acuerdo con lo establecido en las obligaciones contractuales.
Se anexan informes de actividades presentados en este periodo por de cada uno de los contratistas de la Oficina Jurídica.</t>
  </si>
  <si>
    <t xml:space="preserve">
19/05/2026
Una vez revisadas las evidencias aportadas por el proceso se evidencia el cumplimiento del control, toda vez que se allegaron los informes de ejecuión Contractual de las personas de la Oficina Jurídica.
En cuanto a la accion de fortalecimiento, el proceso no reporta acciones teniendo en cuenta que el plazo de la misma está definida con corte al 30/06/2026.
No se materializó el riesgo.</t>
  </si>
  <si>
    <t>01/06/2026
CONTROL No. 3: Se evidenció la ejecución de la actividad de control, al aportar los informes de supervision de los contratistas de la Oficina Jurídica.
No se presento evidencias del cumplimiento de la acción de fortalecimiento aunque tiene plazo maximo de presentar el día 30/06/2026.
No se materializo el daño
RECOMENDACIONES: Se recomienda continuar con la ejecución del control, y realizar la accion de fortalecimiento con el fin de mitiagar la materialización del daño</t>
  </si>
  <si>
    <t>El comité de conciliación y defensa judicial.</t>
  </si>
  <si>
    <t>Semestralmente.</t>
  </si>
  <si>
    <t>Verificar que se realice el Comité de Conciliación y defensa judicial y que se expongan los procesos.</t>
  </si>
  <si>
    <t xml:space="preserve">Se verifica a través del cumplimiento del cronograma de acuerdo con la disponibilidad del Comité. </t>
  </si>
  <si>
    <t>En los casos en que no se realice el Comité o no se expongan completamente los procesos se requerirá realizar un Comité extraordinario o se presentara un informe con lo pendiente.</t>
  </si>
  <si>
    <t>Actas de Comité 
Formato de no realización de Comité
Informe con los casos pendientes que no se presentaron. (Cuando aplique)</t>
  </si>
  <si>
    <t>Procedimiento Defensa Judicial A-GJU-PR-002
Acción de Tutela A-GJU-PR-003 
Reglamento del Comité de conciliación y Defensa Judicial</t>
  </si>
  <si>
    <t>El control se reportará conforme con lo programado (Semestralmente)</t>
  </si>
  <si>
    <t>19/05/2026
El proceso no reporta acciones durante este periodo, dado que el seguimiento de este control se efectúa de manera semestral</t>
  </si>
  <si>
    <t>01/06/2026
CONTROL No. 4: No aplica , Se reportó que durante este periodo no se dio aplicación a la actividad de control, teniendo encuenta que su periodicidad es semestral
No se presento evidencias del cumplimiento de la acción de fortalecimiento aunque tiene plazo maximo de presentar el día 30/06/2026.
No se materializo el daño
RECOMENDACIONES: Se recomienda continuar con la ejecución del control, y realizar la accion de fortalecimiento con el fin de mitiagar la materialización del daño</t>
  </si>
  <si>
    <t>Cada vez que hay una condena en contra de la entidad</t>
  </si>
  <si>
    <t>Validar las condenas en contra de la Entidad</t>
  </si>
  <si>
    <t>Se determina la procedencia o no de la acción de repetición. En caso de que se determine la acción de repetición inicia las gestiones para la protección de los recursos públicos.</t>
  </si>
  <si>
    <t xml:space="preserve">El/la jefe de la oficina jurídica le solicita al/la abogado/a de defensa judicial, que inicie de manera inmediata, la acción correspondiente, que ya se encuentra aprobada por el Comité de conciliación.
</t>
  </si>
  <si>
    <t xml:space="preserve">Actas de Comité 
Correo electrónico (Cuando aplique).
</t>
  </si>
  <si>
    <t>Correctivo</t>
  </si>
  <si>
    <t xml:space="preserve">Procedimiento Defensa Judicial A-GJU-PR-002
Acción de Tutela A-GJU-PR-003 </t>
  </si>
  <si>
    <t>Durante los meses de enero, febrero, marzo y abril de 2026, el Comité de Conciliación, ha determinado la no procedencia de acciones de repetición.
Se anexan actas de Comité de Conciliación.</t>
  </si>
  <si>
    <t>19/05/2026
Una vez revisadas las evidencias allegadas por el proceso, se verifica el cumplimiento del control establecido, a traves la realización de las reuniones del comité de conciliación y posterior realización y firma de las respectivas actas para los meses de enero, febrero, marzo y abril de 2026,
&amp;
En cuanto a la accion de fortalecimiento, el proceso no reporta aaciones teniendo en cuenta que el plazo de la misma está definida con corte al 30/06/2026.
No se materializó el riesgo.</t>
  </si>
  <si>
    <t>01/06/2026
CONTROL No. 5: Se evidenció la ejecución de la actividad de control, al aportar las actas del comite de conciliación de los meses de enero, febrero y marzo.
No se presento evidencias del cumplimiento de la acción de fortalecimiento aunque tiene plazo maximo de presentar el día 30/06/2026.
No se materializo el daño
RECOMENDACIONES: Se recomienda continuar con la ejecución del control, y realizar la accion de fortalecimiento con el fin de mitiagar la materialización del daño</t>
  </si>
  <si>
    <t xml:space="preserve">Se podrán incluir más filas de acuerdo a la cantidad de riesgos que se requieran relacionar </t>
  </si>
  <si>
    <t>2 DE 2</t>
  </si>
  <si>
    <t>Sanciones disciplinarias y/o acciones judiciales en contra de la entidad</t>
  </si>
  <si>
    <t>Falta de asesoramiento inadecuado asesoramiento jurídico que implique el desconocimiento de la normatividad vigente.</t>
  </si>
  <si>
    <t xml:space="preserve">Posibilidad de afectación reputacional y/o económico por Sanciones disciplinarias y/o acciones judiciales en contra de la entidad debido a inadecuado asesoramiento jurídico que implique el desconocimiento de la normatividad vigente. </t>
  </si>
  <si>
    <t>El riesgo afecta la imagen de algún área de la organización.</t>
  </si>
  <si>
    <t xml:space="preserve">El/ la jefe de la oficina jurídica </t>
  </si>
  <si>
    <t xml:space="preserve">Cada vez que se emita un concepto por parte de la OJ </t>
  </si>
  <si>
    <t>Validando que la respuesta tenga consonancia con, lo que se está solicitando, que el criterio legal esté conforme con el criterio de la Entidad y en caso de aprobación se firma el concepto.</t>
  </si>
  <si>
    <t xml:space="preserve">El/la jefe de la oficina jurídica, en caso de que se detecte un concepto emitido que no tenga consonancia con la solicitud recibida o que el criterio legal difiera con el criterio de la entidad, se emite un nuevo concepto corrigiendo la interpretación de manera que se dé respuesta satisfactoria a la solicitud. </t>
  </si>
  <si>
    <t>Gestionar inmediatamente cualificaciones/capacitaciones en temas de servicio a la ciudadanía</t>
  </si>
  <si>
    <t>Concepto emitido.</t>
  </si>
  <si>
    <t>Procedimiento de Asesoría Legal A-GJU-PR-001</t>
  </si>
  <si>
    <t>Concepto emitidio</t>
  </si>
  <si>
    <t>Alimentar mensualmente la matriz de control diseñada para  llevar el seguimiento a los conceptos solicitados a la OJ.</t>
  </si>
  <si>
    <t>Durante el periodo, se validó que los conceptos emitidos, tuviesen consonancia con lo solicitado y se verificó que el criterio legal estuviese conforme con el criterio de la Entidad.
Se anexan conceptos emitidos por la Oficina Jurídica.</t>
  </si>
  <si>
    <t>Se alimentó mensualmente la matriz de control del seguimiento a los conceptos solicitados a la Oficina Jurídica.
Se anexa matriz de seguimiento conceptos.</t>
  </si>
  <si>
    <t>19/05/2026
Respecto a este control,  no se logró verificar su correcta ejecución, toda vez que para su debido cumplimiento está establecido que una vez el líder revisa el concepto solicitado, procede a firmarlo dando con esto el aval para continuar con el trámite respectivo. Sin embargo al revisar, las evidencias allegadas por el proceso, remiten los conceptos en formato editable, los cuales  no se encuentran firmados por el Jefe de la Oficina Jurídica.
En cuanto a a  la acción de fortalecimiento, se evidencia que le proceso viene realizando el diligenciamiento de la matriz donde se lleva el  seguimiento a los conceptos de solicitados a la Oficina Jurídica.
&amp;</t>
  </si>
  <si>
    <t>01/06/2026
CONTROL No. 1: No cumple  "la evidencia aportada no permite verificar ejecución de la actividad de control, debido a que aportan documentos en word, sin la debida firma, por lo tanto no se puede determinar el concepto emitido, este completo, y aprobado, sino solo se encuientra elaborado.
ACCION DE FORTALECIMIENTO: Cumple con la actividad descrita. 
No se materializo el daño
RECOMENDACION: Se debe realizar la actividad de control de manera correcta y completa, para mitigar la materialización del riesgo.</t>
  </si>
  <si>
    <t>Vr. 02; 13/03/2024</t>
  </si>
  <si>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</si>
  <si>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</si>
  <si>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</si>
  <si>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</si>
  <si>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</si>
  <si>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</si>
  <si>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</si>
  <si>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</si>
  <si>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</si>
  <si>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</si>
  <si>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</si>
  <si>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</si>
  <si>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Reputacional</t>
  </si>
  <si>
    <t>BAJA</t>
  </si>
  <si>
    <t>MENOR</t>
  </si>
  <si>
    <t>MUY BAJA - MENOR</t>
  </si>
  <si>
    <t>Afectación mayor a 700 y menor o igual a 1500 SMLMV</t>
  </si>
  <si>
    <t>Menor</t>
  </si>
  <si>
    <t>MEDIA</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</si>
  <si>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</si>
  <si>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</si>
  <si>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</si>
  <si>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</si>
  <si>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</si>
  <si>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</si>
  <si>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</si>
  <si>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</si>
  <si>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</si>
  <si>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</si>
  <si>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</si>
  <si>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</si>
  <si>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</si>
  <si>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</si>
  <si>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</si>
  <si>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</si>
  <si>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</si>
  <si>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</si>
  <si>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</si>
  <si>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BAJA - MAYOR</t>
  </si>
  <si>
    <t>El riesgo afecta la imagen de la entidad internamente, de conocimiento general nivel interno, de junta directiva y/o de proveedores</t>
  </si>
  <si>
    <t>BAJA - CATASTRÓFICO</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</si>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</sst>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44">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sz val="12"/>
      <color rgb="FFFF0000"/>
      <name val="Times New Roman"/>
      <family val="1"/>
    </font>
    <font>
      <sz val="11"/>
      <color rgb="FF000000"/>
      <name val="Times New Roman"/>
    </font>
    <font>
      <b/>
      <sz val="16"/>
      <color theme="1"/>
      <name val="Calibri"/>
      <family val="2"/>
      <scheme val="minor"/>
    </font>
    <font>
      <sz val="10"/>
      <color rgb="FF000000"/>
      <name val="Times New Roman"/>
    </font>
    <font>
      <sz val="11"/>
      <color rgb="FF000000"/>
      <name val="Times New Roman"/>
      <charset val="1"/>
    </font>
    <font>
      <b/>
      <sz val="11"/>
      <color rgb="FF000000"/>
      <name val="Times New Roman"/>
      <charset val="1"/>
    </font>
    <font>
      <b/>
      <sz val="11"/>
      <name val="Calibri"/>
      <family val="2"/>
      <scheme val="minor"/>
    </font>
    <font>
      <sz val="11"/>
      <name val="Calibri"/>
      <family val="2"/>
      <scheme val="minor"/>
    </font>
    <font>
      <i/>
      <sz val="11"/>
      <color theme="1"/>
      <name val="Calibri"/>
      <family val="2"/>
      <scheme val="minor"/>
    </font>
    <font>
      <sz val="12"/>
      <color theme="1"/>
      <name val="Times New Roman"/>
    </font>
    <font>
      <sz val="12"/>
      <color rgb="FF000000"/>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indexed="64"/>
      </left>
      <right style="medium">
        <color indexed="64"/>
      </right>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thin">
        <color rgb="FF000000"/>
      </left>
      <right style="thin">
        <color rgb="FF000000"/>
      </right>
      <top style="thin">
        <color rgb="FF000000"/>
      </top>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cellStyleXfs>
  <cellXfs count="334">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8"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1"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2" borderId="29"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6" xfId="0" applyFont="1" applyFill="1" applyBorder="1" applyAlignment="1">
      <alignment horizontal="center" vertical="center"/>
    </xf>
    <xf numFmtId="0" fontId="21" fillId="4" borderId="13"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5" xfId="0" applyFont="1" applyFill="1" applyBorder="1" applyAlignment="1">
      <alignment horizontal="center" vertical="center"/>
    </xf>
    <xf numFmtId="0" fontId="21" fillId="6" borderId="15"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49" xfId="0" applyFont="1" applyBorder="1" applyAlignment="1" applyProtection="1">
      <alignment horizontal="center" vertical="center"/>
      <protection locked="0"/>
    </xf>
    <xf numFmtId="0" fontId="28" fillId="0" borderId="49" xfId="0" applyFont="1" applyBorder="1" applyAlignment="1" applyProtection="1">
      <alignment vertical="center" wrapText="1"/>
      <protection hidden="1"/>
    </xf>
    <xf numFmtId="0" fontId="0" fillId="0" borderId="50" xfId="0" applyBorder="1" applyAlignment="1" applyProtection="1">
      <alignment horizontal="center" vertical="center"/>
      <protection hidden="1"/>
    </xf>
    <xf numFmtId="9" fontId="29" fillId="14" borderId="51" xfId="2" applyFont="1" applyFill="1" applyBorder="1" applyAlignment="1" applyProtection="1">
      <alignment horizontal="center" vertical="center"/>
      <protection hidden="1"/>
    </xf>
    <xf numFmtId="0" fontId="29" fillId="14" borderId="51"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52" xfId="0" applyFont="1" applyBorder="1" applyAlignment="1">
      <alignment horizontal="center" vertical="center"/>
    </xf>
    <xf numFmtId="0" fontId="25" fillId="0" borderId="54" xfId="0" applyFont="1" applyBorder="1" applyAlignment="1">
      <alignment horizontal="center" vertical="center"/>
    </xf>
    <xf numFmtId="9" fontId="0" fillId="0" borderId="55" xfId="2" applyFont="1" applyBorder="1" applyAlignment="1">
      <alignment horizontal="center" vertical="center"/>
    </xf>
    <xf numFmtId="9" fontId="0" fillId="0" borderId="56"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52" xfId="0" applyFont="1" applyBorder="1" applyAlignment="1">
      <alignment horizontal="center" vertical="center"/>
    </xf>
    <xf numFmtId="9" fontId="21" fillId="0" borderId="55" xfId="2" applyFont="1" applyFill="1" applyBorder="1" applyAlignment="1">
      <alignment horizontal="center" vertical="center"/>
    </xf>
    <xf numFmtId="0" fontId="21" fillId="0" borderId="39" xfId="0" applyFont="1" applyBorder="1" applyAlignment="1">
      <alignment horizontal="center" vertical="center"/>
    </xf>
    <xf numFmtId="0" fontId="0" fillId="11" borderId="52" xfId="0" applyFill="1" applyBorder="1" applyAlignment="1">
      <alignment horizontal="center" vertical="center"/>
    </xf>
    <xf numFmtId="0" fontId="0" fillId="11" borderId="53" xfId="0" applyFill="1" applyBorder="1" applyAlignment="1">
      <alignment horizontal="center" vertical="center"/>
    </xf>
    <xf numFmtId="0" fontId="0" fillId="10" borderId="54" xfId="0" applyFill="1" applyBorder="1" applyAlignment="1">
      <alignment horizontal="center" vertical="center"/>
    </xf>
    <xf numFmtId="0" fontId="0" fillId="11" borderId="39" xfId="0" applyFill="1" applyBorder="1" applyAlignment="1">
      <alignment horizontal="center" vertical="center"/>
    </xf>
    <xf numFmtId="0" fontId="0" fillId="10" borderId="57" xfId="0" applyFill="1" applyBorder="1" applyAlignment="1">
      <alignment horizontal="center" vertical="center"/>
    </xf>
    <xf numFmtId="0" fontId="0" fillId="3" borderId="39" xfId="0" applyFill="1" applyBorder="1" applyAlignment="1">
      <alignment horizontal="center" vertical="center"/>
    </xf>
    <xf numFmtId="0" fontId="0" fillId="5" borderId="39" xfId="0" applyFill="1" applyBorder="1" applyAlignment="1">
      <alignment horizontal="center" vertical="center"/>
    </xf>
    <xf numFmtId="0" fontId="0" fillId="5" borderId="55"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6"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2" xfId="0" applyFill="1" applyBorder="1" applyAlignment="1">
      <alignment horizontal="center" vertical="center"/>
    </xf>
    <xf numFmtId="0" fontId="0" fillId="3" borderId="5" xfId="0" applyFill="1" applyBorder="1" applyAlignment="1">
      <alignment horizontal="center" vertical="center"/>
    </xf>
    <xf numFmtId="0" fontId="0" fillId="3" borderId="55" xfId="0" applyFill="1" applyBorder="1" applyAlignment="1">
      <alignment horizontal="center" vertical="center"/>
    </xf>
    <xf numFmtId="0" fontId="0" fillId="3" borderId="6" xfId="0" applyFill="1" applyBorder="1" applyAlignment="1">
      <alignment horizontal="center" vertical="center"/>
    </xf>
    <xf numFmtId="0" fontId="0" fillId="5" borderId="52" xfId="0" applyFill="1" applyBorder="1" applyAlignment="1">
      <alignment horizontal="center" vertical="center"/>
    </xf>
    <xf numFmtId="0" fontId="0" fillId="3" borderId="53" xfId="0" applyFill="1" applyBorder="1" applyAlignment="1">
      <alignment horizontal="center" vertical="center"/>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2" fillId="0" borderId="1" xfId="0" applyFont="1" applyBorder="1" applyAlignment="1">
      <alignment horizontal="justify" vertical="center" wrapText="1"/>
    </xf>
    <xf numFmtId="0" fontId="0" fillId="0" borderId="0" xfId="0" applyAlignment="1">
      <alignment horizontal="right" vertical="center"/>
    </xf>
    <xf numFmtId="0" fontId="11" fillId="2" borderId="58"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0" xfId="0" applyFont="1" applyFill="1" applyBorder="1" applyAlignment="1">
      <alignment horizontal="center" vertical="center" wrapText="1"/>
    </xf>
    <xf numFmtId="0" fontId="2" fillId="2" borderId="52" xfId="0" applyFont="1" applyFill="1" applyBorder="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center" vertical="center" textRotation="90"/>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9" fontId="2" fillId="4" borderId="31" xfId="0" applyNumberFormat="1" applyFont="1" applyFill="1" applyBorder="1" applyAlignment="1">
      <alignment horizontal="center" vertical="center"/>
    </xf>
    <xf numFmtId="164" fontId="2" fillId="4" borderId="31" xfId="0" applyNumberFormat="1" applyFont="1" applyFill="1" applyBorder="1" applyAlignment="1">
      <alignment horizontal="center" vertical="center"/>
    </xf>
    <xf numFmtId="41" fontId="3" fillId="0" borderId="0" xfId="1" applyFont="1" applyFill="1" applyBorder="1" applyAlignment="1">
      <alignment horizontal="center" vertical="center" wrapText="1"/>
    </xf>
    <xf numFmtId="0" fontId="3" fillId="0" borderId="53" xfId="0" applyFont="1" applyBorder="1" applyAlignment="1">
      <alignment horizontal="center" vertical="center"/>
    </xf>
    <xf numFmtId="0" fontId="3" fillId="0" borderId="53" xfId="0" applyFont="1" applyBorder="1" applyAlignment="1">
      <alignment horizontal="center" vertical="center" wrapText="1"/>
    </xf>
    <xf numFmtId="9" fontId="3" fillId="0" borderId="53" xfId="0" applyNumberFormat="1" applyFont="1" applyBorder="1" applyAlignment="1">
      <alignment horizontal="center" vertical="center"/>
    </xf>
    <xf numFmtId="9" fontId="3" fillId="0" borderId="53" xfId="0" applyNumberFormat="1" applyFont="1" applyBorder="1" applyAlignment="1">
      <alignment horizontal="center" vertical="center" wrapText="1"/>
    </xf>
    <xf numFmtId="41" fontId="3" fillId="0" borderId="53" xfId="1" applyFont="1" applyFill="1" applyBorder="1" applyAlignment="1">
      <alignment horizontal="center" vertical="center" wrapText="1"/>
    </xf>
    <xf numFmtId="0" fontId="10" fillId="0" borderId="53" xfId="0" applyFont="1" applyBorder="1" applyAlignment="1">
      <alignment horizontal="center" vertical="center" textRotation="90"/>
    </xf>
    <xf numFmtId="0" fontId="2" fillId="0" borderId="53" xfId="0" applyFont="1" applyBorder="1" applyAlignment="1">
      <alignment horizontal="left"/>
    </xf>
    <xf numFmtId="0" fontId="2" fillId="2" borderId="5" xfId="0" applyFont="1" applyFill="1" applyBorder="1" applyAlignment="1">
      <alignment horizontal="center" vertical="center" wrapText="1"/>
    </xf>
    <xf numFmtId="14" fontId="11" fillId="0" borderId="1" xfId="0" applyNumberFormat="1" applyFont="1" applyBorder="1" applyAlignment="1" applyProtection="1">
      <alignment horizontal="center" vertical="center"/>
      <protection locked="0"/>
    </xf>
    <xf numFmtId="0" fontId="1" fillId="0" borderId="1" xfId="0" applyFont="1" applyBorder="1" applyAlignment="1">
      <alignment horizontal="center" vertical="center" textRotation="90"/>
    </xf>
    <xf numFmtId="0" fontId="3" fillId="0" borderId="1" xfId="0" applyFont="1" applyBorder="1" applyAlignment="1">
      <alignment horizontal="center" vertical="center"/>
    </xf>
    <xf numFmtId="0" fontId="3" fillId="4" borderId="1" xfId="0" applyFont="1" applyFill="1" applyBorder="1" applyAlignment="1">
      <alignment horizontal="center" vertical="center"/>
    </xf>
    <xf numFmtId="9" fontId="3" fillId="4"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2" fillId="0" borderId="19"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13" fillId="0" borderId="1" xfId="0" applyFont="1" applyBorder="1" applyAlignment="1">
      <alignment horizontal="center" vertical="center" wrapText="1"/>
    </xf>
    <xf numFmtId="0" fontId="5" fillId="0" borderId="1" xfId="0" applyFont="1" applyBorder="1" applyAlignment="1">
      <alignment horizontal="center" vertical="center"/>
    </xf>
    <xf numFmtId="0" fontId="11" fillId="2" borderId="29" xfId="0" applyFont="1" applyFill="1" applyBorder="1" applyAlignment="1">
      <alignment horizontal="center" vertical="center" wrapText="1"/>
    </xf>
    <xf numFmtId="9" fontId="9" fillId="0" borderId="0" xfId="0" applyNumberFormat="1" applyFont="1" applyAlignment="1">
      <alignment horizontal="center" vertical="center"/>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2" fillId="0" borderId="1" xfId="0" applyFont="1" applyBorder="1" applyAlignment="1">
      <alignment horizontal="left"/>
    </xf>
    <xf numFmtId="0" fontId="0" fillId="0" borderId="1" xfId="0" applyBorder="1"/>
    <xf numFmtId="0" fontId="4" fillId="0" borderId="1" xfId="0" applyFont="1" applyBorder="1"/>
    <xf numFmtId="9" fontId="3" fillId="0" borderId="1" xfId="0" applyNumberFormat="1" applyFont="1" applyBorder="1" applyAlignment="1">
      <alignment horizontal="center" vertical="center" wrapText="1"/>
    </xf>
    <xf numFmtId="9" fontId="3" fillId="0" borderId="1" xfId="1" applyNumberFormat="1" applyFont="1" applyBorder="1" applyAlignment="1">
      <alignment horizontal="center" vertical="center" wrapText="1"/>
    </xf>
    <xf numFmtId="0" fontId="10" fillId="4" borderId="1" xfId="0" applyFont="1" applyFill="1" applyBorder="1" applyAlignment="1">
      <alignment horizontal="center" vertical="center" textRotation="90"/>
    </xf>
    <xf numFmtId="0" fontId="3" fillId="0" borderId="1" xfId="0" applyFont="1" applyBorder="1" applyAlignment="1">
      <alignment horizontal="justify" vertical="center"/>
    </xf>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xf>
    <xf numFmtId="9" fontId="3" fillId="0" borderId="0" xfId="0" applyNumberFormat="1" applyFont="1" applyAlignment="1">
      <alignment horizontal="center" vertical="center" wrapText="1"/>
    </xf>
    <xf numFmtId="0" fontId="10" fillId="0" borderId="0" xfId="0" applyFont="1" applyAlignment="1">
      <alignment horizontal="center" vertical="center" textRotation="90"/>
    </xf>
    <xf numFmtId="0" fontId="13" fillId="0" borderId="5" xfId="0" applyFont="1" applyBorder="1" applyAlignment="1">
      <alignment horizontal="left" vertical="center" wrapText="1"/>
    </xf>
    <xf numFmtId="0" fontId="34" fillId="0" borderId="1" xfId="0" applyFont="1" applyBorder="1" applyAlignment="1">
      <alignment horizontal="center" vertical="center" wrapText="1"/>
    </xf>
    <xf numFmtId="0" fontId="4" fillId="0" borderId="4" xfId="0" applyFont="1" applyBorder="1" applyAlignment="1">
      <alignment horizontal="center" vertical="center"/>
    </xf>
    <xf numFmtId="0" fontId="4" fillId="16" borderId="61" xfId="0" applyFont="1" applyFill="1" applyBorder="1" applyAlignment="1">
      <alignment horizontal="center" vertical="center" wrapText="1"/>
    </xf>
    <xf numFmtId="0" fontId="6" fillId="0" borderId="0" xfId="0" applyFont="1"/>
    <xf numFmtId="0" fontId="13" fillId="0" borderId="1" xfId="0" applyFont="1" applyBorder="1" applyAlignment="1">
      <alignment horizontal="center" vertical="center"/>
    </xf>
    <xf numFmtId="0" fontId="13" fillId="0" borderId="2" xfId="0" applyFont="1" applyBorder="1" applyAlignment="1">
      <alignment horizontal="center" vertical="center"/>
    </xf>
    <xf numFmtId="14" fontId="34" fillId="0" borderId="1" xfId="0" applyNumberFormat="1" applyFont="1" applyBorder="1" applyAlignment="1">
      <alignment horizontal="center" vertical="center" wrapText="1"/>
    </xf>
    <xf numFmtId="0" fontId="36" fillId="0" borderId="1" xfId="0" applyFont="1" applyBorder="1" applyAlignment="1" applyProtection="1">
      <alignment horizontal="center" vertical="center" wrapText="1"/>
      <protection locked="0"/>
    </xf>
    <xf numFmtId="0" fontId="38" fillId="0" borderId="0" xfId="0" applyFont="1"/>
    <xf numFmtId="0" fontId="37" fillId="0" borderId="0" xfId="0" applyFont="1"/>
    <xf numFmtId="0" fontId="9"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40" fillId="0" borderId="1" xfId="0" applyFont="1" applyBorder="1" applyAlignment="1">
      <alignment horizontal="justify" vertical="center"/>
    </xf>
    <xf numFmtId="0" fontId="42"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1" xfId="0" applyFont="1" applyBorder="1" applyAlignment="1">
      <alignment horizontal="center" vertical="center"/>
    </xf>
    <xf numFmtId="14" fontId="34" fillId="7" borderId="1" xfId="0" applyNumberFormat="1" applyFont="1" applyFill="1" applyBorder="1" applyAlignment="1">
      <alignment horizontal="center" vertical="center" wrapText="1"/>
    </xf>
    <xf numFmtId="0" fontId="34" fillId="7" borderId="2" xfId="0" applyFont="1" applyFill="1" applyBorder="1" applyAlignment="1">
      <alignment horizontal="center" vertical="center" wrapText="1"/>
    </xf>
    <xf numFmtId="0" fontId="36" fillId="7" borderId="1" xfId="0" applyFont="1" applyFill="1" applyBorder="1" applyAlignment="1" applyProtection="1">
      <alignment horizontal="center" vertical="center" wrapText="1"/>
      <protection locked="0"/>
    </xf>
    <xf numFmtId="0" fontId="8" fillId="0" borderId="0" xfId="0" applyFont="1" applyAlignment="1">
      <alignment horizontal="left" vertical="center"/>
    </xf>
    <xf numFmtId="0" fontId="3" fillId="4" borderId="1" xfId="0" applyFont="1" applyFill="1" applyBorder="1" applyAlignment="1">
      <alignment horizontal="center" vertical="top"/>
    </xf>
    <xf numFmtId="0" fontId="3" fillId="4" borderId="5" xfId="0" applyFont="1" applyFill="1" applyBorder="1" applyAlignment="1">
      <alignment horizontal="center" vertical="top"/>
    </xf>
    <xf numFmtId="9" fontId="3" fillId="4" borderId="1" xfId="0" applyNumberFormat="1" applyFont="1" applyFill="1" applyBorder="1" applyAlignment="1">
      <alignment horizontal="center" vertical="top"/>
    </xf>
    <xf numFmtId="9" fontId="3" fillId="4" borderId="5" xfId="0" applyNumberFormat="1" applyFont="1" applyFill="1" applyBorder="1" applyAlignment="1">
      <alignment horizontal="center" vertical="top"/>
    </xf>
    <xf numFmtId="9" fontId="3" fillId="0" borderId="5" xfId="0" applyNumberFormat="1" applyFont="1" applyBorder="1" applyAlignment="1">
      <alignment horizontal="center" vertical="top" wrapText="1"/>
    </xf>
    <xf numFmtId="9" fontId="3" fillId="0" borderId="30" xfId="0" applyNumberFormat="1" applyFont="1" applyBorder="1" applyAlignment="1">
      <alignment horizontal="center" vertical="top" wrapText="1"/>
    </xf>
    <xf numFmtId="9" fontId="3" fillId="0" borderId="5" xfId="1" applyNumberFormat="1" applyFont="1" applyBorder="1" applyAlignment="1">
      <alignment horizontal="center" vertical="top" wrapText="1"/>
    </xf>
    <xf numFmtId="9" fontId="3" fillId="0" borderId="30" xfId="1" applyNumberFormat="1" applyFont="1" applyBorder="1" applyAlignment="1">
      <alignment horizontal="center" vertical="top" wrapText="1"/>
    </xf>
    <xf numFmtId="0" fontId="3" fillId="0" borderId="1" xfId="0" applyFont="1" applyBorder="1" applyAlignment="1">
      <alignment vertical="top" wrapText="1"/>
    </xf>
    <xf numFmtId="0" fontId="3" fillId="0" borderId="5" xfId="0" applyFont="1" applyBorder="1" applyAlignment="1">
      <alignment vertical="top" wrapText="1"/>
    </xf>
    <xf numFmtId="14" fontId="2" fillId="0" borderId="1" xfId="0" applyNumberFormat="1" applyFont="1" applyBorder="1" applyAlignment="1">
      <alignment horizontal="center" vertical="top" wrapText="1"/>
    </xf>
    <xf numFmtId="0" fontId="30" fillId="2" borderId="16" xfId="3" applyFill="1" applyBorder="1" applyAlignment="1">
      <alignment horizontal="center" vertical="center" wrapText="1"/>
    </xf>
    <xf numFmtId="0" fontId="30" fillId="2" borderId="10" xfId="3" applyFill="1" applyBorder="1" applyAlignment="1">
      <alignment horizontal="center" vertical="center" wrapText="1"/>
    </xf>
    <xf numFmtId="0" fontId="30" fillId="2" borderId="32" xfId="3" applyFill="1" applyBorder="1" applyAlignment="1">
      <alignment horizontal="center" vertical="center" wrapText="1"/>
    </xf>
    <xf numFmtId="0" fontId="30" fillId="2" borderId="17" xfId="3" applyFill="1" applyBorder="1" applyAlignment="1">
      <alignment horizontal="center" vertical="center" wrapText="1"/>
    </xf>
    <xf numFmtId="0" fontId="30" fillId="2" borderId="13" xfId="3" applyFill="1" applyBorder="1" applyAlignment="1">
      <alignment horizontal="center" vertical="center" wrapText="1"/>
    </xf>
    <xf numFmtId="0" fontId="30" fillId="2" borderId="1" xfId="3" applyFill="1" applyBorder="1" applyAlignment="1">
      <alignment horizontal="center" vertical="center" wrapText="1"/>
    </xf>
    <xf numFmtId="0" fontId="30" fillId="2" borderId="2" xfId="3" applyFill="1" applyBorder="1" applyAlignment="1">
      <alignment horizontal="center" vertical="center" wrapText="1"/>
    </xf>
    <xf numFmtId="0" fontId="30"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2" xfId="0" applyFont="1" applyFill="1" applyBorder="1" applyAlignment="1">
      <alignment horizontal="center" vertical="center"/>
    </xf>
    <xf numFmtId="9" fontId="3" fillId="4" borderId="30" xfId="0" applyNumberFormat="1" applyFont="1" applyFill="1" applyBorder="1" applyAlignment="1">
      <alignment horizontal="center" vertical="top"/>
    </xf>
    <xf numFmtId="0" fontId="10" fillId="4" borderId="29" xfId="0" applyFont="1" applyFill="1" applyBorder="1" applyAlignment="1">
      <alignment horizontal="center" vertical="top" textRotation="90"/>
    </xf>
    <xf numFmtId="0" fontId="10" fillId="4" borderId="38" xfId="0" applyFont="1" applyFill="1" applyBorder="1" applyAlignment="1">
      <alignment horizontal="center" vertical="top" textRotation="90"/>
    </xf>
    <xf numFmtId="0" fontId="1" fillId="0" borderId="1" xfId="0" applyFont="1" applyBorder="1" applyAlignment="1">
      <alignment horizontal="center" vertical="center" textRotation="90"/>
    </xf>
    <xf numFmtId="0" fontId="9" fillId="0" borderId="1" xfId="0" applyFont="1" applyBorder="1" applyAlignment="1">
      <alignment horizontal="center" vertical="top" wrapText="1"/>
    </xf>
    <xf numFmtId="0" fontId="33" fillId="0" borderId="1" xfId="0" applyFont="1" applyBorder="1" applyAlignment="1">
      <alignment horizontal="center" vertical="top" wrapText="1"/>
    </xf>
    <xf numFmtId="0" fontId="2" fillId="2" borderId="52" xfId="0" applyFont="1" applyFill="1" applyBorder="1" applyAlignment="1">
      <alignment horizontal="center" vertical="center" textRotation="90" wrapText="1"/>
    </xf>
    <xf numFmtId="0" fontId="2" fillId="2" borderId="54" xfId="0" applyFont="1" applyFill="1" applyBorder="1" applyAlignment="1">
      <alignment horizontal="center" vertical="center" textRotation="90"/>
    </xf>
    <xf numFmtId="0" fontId="5" fillId="0" borderId="1" xfId="0" applyFont="1" applyBorder="1" applyAlignment="1">
      <alignment horizontal="center" vertical="top"/>
    </xf>
    <xf numFmtId="0" fontId="5" fillId="0" borderId="5" xfId="0" applyFont="1" applyBorder="1" applyAlignment="1">
      <alignment horizontal="center" vertical="top"/>
    </xf>
    <xf numFmtId="0" fontId="3" fillId="0" borderId="13" xfId="0" applyFont="1" applyBorder="1" applyAlignment="1">
      <alignment horizontal="center" vertical="top"/>
    </xf>
    <xf numFmtId="0" fontId="3" fillId="0" borderId="28" xfId="0" applyFont="1" applyBorder="1" applyAlignment="1">
      <alignment horizontal="center" vertical="top"/>
    </xf>
    <xf numFmtId="0" fontId="3" fillId="0" borderId="1" xfId="0" applyFont="1" applyBorder="1" applyAlignment="1">
      <alignment horizontal="justify" vertical="top"/>
    </xf>
    <xf numFmtId="0" fontId="3" fillId="0" borderId="5" xfId="0" applyFont="1" applyBorder="1" applyAlignment="1">
      <alignment horizontal="justify" vertical="top"/>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14" fontId="1" fillId="0" borderId="18" xfId="0" applyNumberFormat="1"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4"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0" fontId="1" fillId="0" borderId="18" xfId="0" applyFont="1" applyBorder="1" applyAlignment="1">
      <alignment horizontal="center" vertical="center"/>
    </xf>
    <xf numFmtId="49" fontId="4" fillId="0" borderId="1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0" fontId="35" fillId="0" borderId="0" xfId="0" applyFont="1" applyAlignment="1">
      <alignment horizontal="center"/>
    </xf>
    <xf numFmtId="14" fontId="40" fillId="0" borderId="5" xfId="0" applyNumberFormat="1" applyFont="1" applyBorder="1" applyAlignment="1">
      <alignment horizontal="center" vertical="center" wrapText="1"/>
    </xf>
    <xf numFmtId="14" fontId="40" fillId="0" borderId="6" xfId="0" applyNumberFormat="1" applyFont="1" applyBorder="1" applyAlignment="1">
      <alignment horizontal="center" vertical="center" wrapText="1"/>
    </xf>
    <xf numFmtId="0" fontId="15" fillId="0" borderId="0" xfId="0" applyFont="1" applyAlignment="1">
      <alignment horizontal="center" vertical="center"/>
    </xf>
    <xf numFmtId="0" fontId="16" fillId="7" borderId="0" xfId="0" applyFont="1" applyFill="1" applyAlignment="1">
      <alignment horizontal="left" vertical="center"/>
    </xf>
    <xf numFmtId="0" fontId="16" fillId="8" borderId="39" xfId="0" applyFont="1" applyFill="1" applyBorder="1" applyAlignment="1">
      <alignment horizontal="center" vertical="center"/>
    </xf>
    <xf numFmtId="0" fontId="16" fillId="8" borderId="0" xfId="0" applyFont="1" applyFill="1" applyAlignment="1">
      <alignment horizontal="center" vertical="center"/>
    </xf>
    <xf numFmtId="0" fontId="18" fillId="7" borderId="39" xfId="0" applyFont="1" applyFill="1" applyBorder="1" applyAlignment="1">
      <alignment horizontal="left" vertical="center"/>
    </xf>
    <xf numFmtId="0" fontId="18" fillId="7" borderId="0" xfId="0" applyFont="1" applyFill="1" applyAlignment="1">
      <alignment horizontal="left" vertical="center"/>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protection hidden="1"/>
    </xf>
    <xf numFmtId="0" fontId="19" fillId="0" borderId="42" xfId="0" applyFont="1" applyBorder="1" applyAlignment="1" applyProtection="1">
      <alignment horizontal="center" vertical="center"/>
      <protection hidden="1"/>
    </xf>
    <xf numFmtId="0" fontId="16" fillId="9" borderId="32" xfId="0" applyFont="1" applyFill="1" applyBorder="1" applyAlignment="1">
      <alignment horizontal="center" vertical="center"/>
    </xf>
    <xf numFmtId="0" fontId="16" fillId="9" borderId="43" xfId="0" applyFont="1" applyFill="1" applyBorder="1" applyAlignment="1">
      <alignment horizontal="center" vertical="center"/>
    </xf>
    <xf numFmtId="0" fontId="16" fillId="9" borderId="44" xfId="0" applyFont="1" applyFill="1" applyBorder="1" applyAlignment="1">
      <alignment horizontal="center" vertical="center"/>
    </xf>
    <xf numFmtId="0" fontId="16" fillId="9" borderId="10" xfId="0" applyFont="1" applyFill="1" applyBorder="1" applyAlignment="1">
      <alignment horizontal="center" vertical="center"/>
    </xf>
    <xf numFmtId="0" fontId="16" fillId="9" borderId="17"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5" xfId="0" applyFont="1" applyBorder="1" applyAlignment="1">
      <alignment horizontal="left" vertical="center" wrapText="1"/>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5" xfId="0" applyFont="1" applyBorder="1" applyAlignment="1">
      <alignment horizontal="left" vertical="top" wrapText="1"/>
    </xf>
    <xf numFmtId="0" fontId="26" fillId="12" borderId="1" xfId="0" applyFont="1" applyFill="1" applyBorder="1" applyAlignment="1">
      <alignment horizontal="center" vertical="center" wrapText="1"/>
    </xf>
    <xf numFmtId="0" fontId="22" fillId="0" borderId="46" xfId="0" applyFont="1" applyBorder="1" applyAlignment="1">
      <alignment horizontal="left" vertical="top" wrapText="1"/>
    </xf>
    <xf numFmtId="0" fontId="22" fillId="0" borderId="47" xfId="0" applyFont="1" applyBorder="1" applyAlignment="1">
      <alignment horizontal="left" vertical="top" wrapText="1"/>
    </xf>
    <xf numFmtId="0" fontId="22" fillId="0" borderId="48" xfId="0" applyFont="1" applyBorder="1" applyAlignment="1">
      <alignment horizontal="left" vertical="top" wrapText="1"/>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cellXfs>
  <cellStyles count="4">
    <cellStyle name="Hipervínculo" xfId="3" builtinId="8"/>
    <cellStyle name="Millares [0]" xfId="1" builtinId="6"/>
    <cellStyle name="Normal" xfId="0" builtinId="0"/>
    <cellStyle name="Porcentaje" xfId="2" builtinId="5"/>
  </cellStyles>
  <dxfs count="53">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FD97896A-7643-4A53-A183-0F6A9577C4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48AD0A0-D861-495C-A520-25BFE6CBD7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B3CB2-B459-4CE4-B79E-7EF4496761D6}">
  <sheetPr>
    <tabColor rgb="FF00B050"/>
  </sheetPr>
  <dimension ref="A1:B14"/>
  <sheetViews>
    <sheetView workbookViewId="0">
      <selection activeCell="B13" sqref="B13"/>
    </sheetView>
  </sheetViews>
  <sheetFormatPr defaultColWidth="11.42578125" defaultRowHeight="14.45"/>
  <cols>
    <col min="1" max="1" width="18.28515625" customWidth="1"/>
    <col min="2" max="2" width="55.7109375" customWidth="1"/>
  </cols>
  <sheetData>
    <row r="1" spans="1:2" ht="21">
      <c r="A1" s="286" t="s">
        <v>0</v>
      </c>
      <c r="B1" s="286"/>
    </row>
    <row r="3" spans="1:2">
      <c r="A3" t="s">
        <v>1</v>
      </c>
    </row>
    <row r="5" spans="1:2">
      <c r="A5" s="181" t="s">
        <v>2</v>
      </c>
      <c r="B5" s="181" t="s">
        <v>3</v>
      </c>
    </row>
    <row r="6" spans="1:2" ht="28.9">
      <c r="A6" s="287">
        <v>46061</v>
      </c>
      <c r="B6" s="191" t="s">
        <v>4</v>
      </c>
    </row>
    <row r="7" spans="1:2" ht="57.6">
      <c r="A7" s="288"/>
      <c r="B7" s="109" t="s">
        <v>5</v>
      </c>
    </row>
    <row r="8" spans="1:2">
      <c r="A8" s="167"/>
      <c r="B8" s="109"/>
    </row>
    <row r="9" spans="1:2">
      <c r="A9" s="167"/>
      <c r="B9" s="109"/>
    </row>
    <row r="10" spans="1:2">
      <c r="A10" s="167"/>
      <c r="B10" s="109"/>
    </row>
    <row r="11" spans="1:2">
      <c r="A11" s="167"/>
      <c r="B11" s="109"/>
    </row>
    <row r="12" spans="1:2">
      <c r="A12" s="167"/>
      <c r="B12" s="109"/>
    </row>
    <row r="14" spans="1:2">
      <c r="A14" s="182" t="s">
        <v>6</v>
      </c>
    </row>
  </sheetData>
  <mergeCells count="2">
    <mergeCell ref="A1:B1"/>
    <mergeCell ref="A6:A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A31"/>
  <sheetViews>
    <sheetView showGridLines="0" tabSelected="1" view="pageBreakPreview" topLeftCell="AU1" zoomScale="60" zoomScaleNormal="60" workbookViewId="0">
      <selection activeCell="BA17" sqref="BA17"/>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66"/>
      <c r="B1" s="267"/>
      <c r="C1" s="272" t="s">
        <v>7</v>
      </c>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273"/>
      <c r="AK1" s="273"/>
      <c r="AL1" s="273"/>
      <c r="AM1" s="273"/>
      <c r="AN1" s="273"/>
      <c r="AO1" s="273"/>
      <c r="AP1" s="273"/>
      <c r="AQ1" s="273"/>
      <c r="AR1" s="273"/>
      <c r="AS1" s="273"/>
      <c r="AT1" s="273"/>
      <c r="AU1" s="273"/>
      <c r="AV1" s="273"/>
      <c r="AW1" s="274"/>
      <c r="AX1" s="266" t="s">
        <v>8</v>
      </c>
      <c r="AY1" s="267"/>
      <c r="AZ1" s="281" t="s">
        <v>9</v>
      </c>
      <c r="BA1" s="248"/>
    </row>
    <row r="2" spans="1:53" ht="15.75" customHeight="1" thickBot="1">
      <c r="A2" s="268"/>
      <c r="B2" s="269"/>
      <c r="C2" s="275"/>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c r="AO2" s="276"/>
      <c r="AP2" s="276"/>
      <c r="AQ2" s="276"/>
      <c r="AR2" s="276"/>
      <c r="AS2" s="276"/>
      <c r="AT2" s="276"/>
      <c r="AU2" s="276"/>
      <c r="AV2" s="276"/>
      <c r="AW2" s="277"/>
      <c r="AX2" s="270"/>
      <c r="AY2" s="271"/>
      <c r="AZ2" s="249"/>
      <c r="BA2" s="250"/>
    </row>
    <row r="3" spans="1:53" ht="15.75" customHeight="1">
      <c r="A3" s="268"/>
      <c r="B3" s="269"/>
      <c r="C3" s="275"/>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6"/>
      <c r="AV3" s="276"/>
      <c r="AW3" s="277"/>
      <c r="AX3" s="266" t="s">
        <v>10</v>
      </c>
      <c r="AY3" s="267"/>
      <c r="AZ3" s="282" t="s">
        <v>11</v>
      </c>
      <c r="BA3" s="283"/>
    </row>
    <row r="4" spans="1:53" ht="16.5" customHeight="1" thickBot="1">
      <c r="A4" s="268"/>
      <c r="B4" s="269"/>
      <c r="C4" s="278"/>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80"/>
      <c r="AX4" s="270"/>
      <c r="AY4" s="271"/>
      <c r="AZ4" s="284"/>
      <c r="BA4" s="285"/>
    </row>
    <row r="5" spans="1:53" ht="20.45" customHeight="1">
      <c r="A5" s="268"/>
      <c r="B5" s="269"/>
      <c r="C5" s="275" t="s">
        <v>12</v>
      </c>
      <c r="D5" s="276"/>
      <c r="E5" s="276"/>
      <c r="F5" s="276"/>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6"/>
      <c r="AN5" s="276"/>
      <c r="AO5" s="276"/>
      <c r="AP5" s="276"/>
      <c r="AQ5" s="276"/>
      <c r="AR5" s="276"/>
      <c r="AS5" s="276"/>
      <c r="AT5" s="276"/>
      <c r="AU5" s="276"/>
      <c r="AV5" s="276"/>
      <c r="AW5" s="277"/>
      <c r="AX5" s="266" t="s">
        <v>13</v>
      </c>
      <c r="AY5" s="267"/>
      <c r="AZ5" s="266" t="s">
        <v>14</v>
      </c>
      <c r="BA5" s="267"/>
    </row>
    <row r="6" spans="1:53" ht="15" customHeight="1" thickBot="1">
      <c r="A6" s="268"/>
      <c r="B6" s="269"/>
      <c r="C6" s="275"/>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c r="AH6" s="276"/>
      <c r="AI6" s="276"/>
      <c r="AJ6" s="276"/>
      <c r="AK6" s="276"/>
      <c r="AL6" s="276"/>
      <c r="AM6" s="276"/>
      <c r="AN6" s="276"/>
      <c r="AO6" s="276"/>
      <c r="AP6" s="276"/>
      <c r="AQ6" s="276"/>
      <c r="AR6" s="276"/>
      <c r="AS6" s="276"/>
      <c r="AT6" s="276"/>
      <c r="AU6" s="276"/>
      <c r="AV6" s="276"/>
      <c r="AW6" s="277"/>
      <c r="AX6" s="270"/>
      <c r="AY6" s="271"/>
      <c r="AZ6" s="270"/>
      <c r="BA6" s="271"/>
    </row>
    <row r="7" spans="1:53" ht="15.75" customHeight="1">
      <c r="A7" s="268"/>
      <c r="B7" s="269"/>
      <c r="C7" s="275"/>
      <c r="D7" s="276"/>
      <c r="E7" s="276"/>
      <c r="F7" s="276"/>
      <c r="G7" s="276"/>
      <c r="H7" s="276"/>
      <c r="I7" s="276"/>
      <c r="J7" s="276"/>
      <c r="K7" s="276"/>
      <c r="L7" s="276"/>
      <c r="M7" s="276"/>
      <c r="N7" s="276"/>
      <c r="O7" s="276"/>
      <c r="P7" s="276"/>
      <c r="Q7" s="276"/>
      <c r="R7" s="276"/>
      <c r="S7" s="276"/>
      <c r="T7" s="276"/>
      <c r="U7" s="276"/>
      <c r="V7" s="276"/>
      <c r="W7" s="276"/>
      <c r="X7" s="276"/>
      <c r="Y7" s="276"/>
      <c r="Z7" s="276"/>
      <c r="AA7" s="276"/>
      <c r="AB7" s="276"/>
      <c r="AC7" s="276"/>
      <c r="AD7" s="276"/>
      <c r="AE7" s="276"/>
      <c r="AF7" s="276"/>
      <c r="AG7" s="276"/>
      <c r="AH7" s="276"/>
      <c r="AI7" s="276"/>
      <c r="AJ7" s="276"/>
      <c r="AK7" s="276"/>
      <c r="AL7" s="276"/>
      <c r="AM7" s="276"/>
      <c r="AN7" s="276"/>
      <c r="AO7" s="276"/>
      <c r="AP7" s="276"/>
      <c r="AQ7" s="276"/>
      <c r="AR7" s="276"/>
      <c r="AS7" s="276"/>
      <c r="AT7" s="276"/>
      <c r="AU7" s="276"/>
      <c r="AV7" s="276"/>
      <c r="AW7" s="277"/>
      <c r="AX7" s="266" t="s">
        <v>15</v>
      </c>
      <c r="AY7" s="267"/>
      <c r="AZ7" s="247">
        <v>45909</v>
      </c>
      <c r="BA7" s="248"/>
    </row>
    <row r="8" spans="1:53" ht="16.5" customHeight="1" thickBot="1">
      <c r="A8" s="270"/>
      <c r="B8" s="271"/>
      <c r="C8" s="278"/>
      <c r="D8" s="279"/>
      <c r="E8" s="279"/>
      <c r="F8" s="279"/>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80"/>
      <c r="AX8" s="270"/>
      <c r="AY8" s="271"/>
      <c r="AZ8" s="249"/>
      <c r="BA8" s="250"/>
    </row>
    <row r="10" spans="1:53" ht="54" customHeight="1">
      <c r="A10" s="256" t="s">
        <v>16</v>
      </c>
      <c r="B10" s="256"/>
      <c r="C10" s="256"/>
      <c r="D10" s="257" t="s">
        <v>17</v>
      </c>
      <c r="E10" s="258"/>
      <c r="F10" s="258"/>
      <c r="G10" s="258"/>
      <c r="H10" s="258"/>
      <c r="I10" s="258"/>
      <c r="J10" s="258"/>
      <c r="K10" s="258"/>
      <c r="L10" s="258"/>
      <c r="M10" s="259"/>
      <c r="N10" s="24"/>
      <c r="AN10" s="1"/>
      <c r="AO10" s="1"/>
      <c r="AP10" s="1"/>
    </row>
    <row r="11" spans="1:53" s="3" customFormat="1" ht="75" customHeight="1">
      <c r="A11" s="256" t="s">
        <v>18</v>
      </c>
      <c r="B11" s="256"/>
      <c r="C11" s="256"/>
      <c r="D11" s="260" t="s">
        <v>19</v>
      </c>
      <c r="E11" s="261"/>
      <c r="F11" s="261"/>
      <c r="G11" s="261"/>
      <c r="H11" s="261"/>
      <c r="I11" s="261"/>
      <c r="J11" s="261"/>
      <c r="K11" s="261"/>
      <c r="L11" s="261"/>
      <c r="M11" s="262"/>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56" t="s">
        <v>20</v>
      </c>
      <c r="B12" s="256"/>
      <c r="C12" s="256"/>
      <c r="D12" s="263" t="s">
        <v>21</v>
      </c>
      <c r="E12" s="264"/>
      <c r="F12" s="264"/>
      <c r="G12" s="264"/>
      <c r="H12" s="264"/>
      <c r="I12" s="264"/>
      <c r="J12" s="264"/>
      <c r="K12" s="264"/>
      <c r="L12" s="264"/>
      <c r="M12" s="265"/>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6" customHeight="1">
      <c r="A14" s="210" t="s">
        <v>22</v>
      </c>
      <c r="B14" s="211"/>
      <c r="C14" s="211"/>
      <c r="D14" s="211"/>
      <c r="E14" s="211"/>
      <c r="F14" s="211"/>
      <c r="G14" s="211"/>
      <c r="H14" s="211"/>
      <c r="I14" s="211"/>
      <c r="J14" s="211"/>
      <c r="K14" s="211"/>
      <c r="L14" s="211"/>
      <c r="M14" s="211"/>
      <c r="N14" s="212"/>
      <c r="O14" s="213"/>
      <c r="P14" s="2"/>
      <c r="Q14" s="218" t="s">
        <v>23</v>
      </c>
      <c r="R14" s="219"/>
      <c r="S14" s="219"/>
      <c r="T14" s="219"/>
      <c r="U14" s="219"/>
      <c r="V14" s="219"/>
      <c r="W14" s="219"/>
      <c r="X14" s="219"/>
      <c r="Y14" s="220"/>
      <c r="Z14" s="220"/>
      <c r="AA14" s="220"/>
      <c r="AB14" s="220"/>
      <c r="AC14" s="220"/>
      <c r="AD14" s="220"/>
      <c r="AE14" s="220"/>
      <c r="AF14" s="219"/>
      <c r="AG14" s="219"/>
      <c r="AH14" s="219"/>
      <c r="AI14" s="219"/>
      <c r="AJ14" s="219"/>
      <c r="AK14" s="219"/>
      <c r="AL14" s="219"/>
      <c r="AM14" s="219"/>
      <c r="AN14" s="221"/>
      <c r="AO14" s="2"/>
      <c r="AP14" s="222" t="s">
        <v>24</v>
      </c>
      <c r="AQ14" s="223"/>
      <c r="AR14" s="224"/>
      <c r="AT14" s="251" t="s">
        <v>25</v>
      </c>
      <c r="AU14" s="252"/>
      <c r="AV14" s="252"/>
      <c r="AW14" s="252"/>
      <c r="AX14" s="253"/>
      <c r="AY14" s="30"/>
      <c r="AZ14" s="222" t="s">
        <v>26</v>
      </c>
      <c r="BA14" s="224"/>
    </row>
    <row r="15" spans="1:53">
      <c r="A15" s="214"/>
      <c r="B15" s="215"/>
      <c r="C15" s="215"/>
      <c r="D15" s="215"/>
      <c r="E15" s="215"/>
      <c r="F15" s="215"/>
      <c r="G15" s="215"/>
      <c r="H15" s="215"/>
      <c r="I15" s="215"/>
      <c r="J15" s="215"/>
      <c r="K15" s="215"/>
      <c r="L15" s="215"/>
      <c r="M15" s="215"/>
      <c r="N15" s="216"/>
      <c r="O15" s="217"/>
      <c r="P15" s="2"/>
      <c r="Q15" s="26"/>
      <c r="R15" s="27"/>
      <c r="S15" s="27"/>
      <c r="T15" s="27"/>
      <c r="U15" s="27"/>
      <c r="V15" s="27"/>
      <c r="W15" s="27"/>
      <c r="X15" s="27"/>
      <c r="Y15" s="242" t="s">
        <v>27</v>
      </c>
      <c r="Z15" s="243"/>
      <c r="AA15" s="244"/>
      <c r="AB15" s="242" t="s">
        <v>28</v>
      </c>
      <c r="AC15" s="243"/>
      <c r="AD15" s="243"/>
      <c r="AE15" s="243"/>
      <c r="AF15" s="244"/>
      <c r="AG15" s="245"/>
      <c r="AH15" s="245"/>
      <c r="AI15" s="245"/>
      <c r="AJ15" s="245"/>
      <c r="AK15" s="245"/>
      <c r="AL15" s="245"/>
      <c r="AM15" s="245"/>
      <c r="AN15" s="246"/>
      <c r="AO15" s="2"/>
      <c r="AP15" s="225"/>
      <c r="AQ15" s="226"/>
      <c r="AR15" s="227"/>
      <c r="AT15" s="254"/>
      <c r="AU15" s="226"/>
      <c r="AV15" s="226"/>
      <c r="AW15" s="226"/>
      <c r="AX15" s="255"/>
      <c r="AY15" s="30"/>
      <c r="AZ15" s="225"/>
      <c r="BA15" s="227"/>
    </row>
    <row r="16" spans="1:53" s="5" customFormat="1" ht="166.5" customHeight="1">
      <c r="A16" s="9" t="s">
        <v>29</v>
      </c>
      <c r="B16" s="10" t="s">
        <v>30</v>
      </c>
      <c r="C16" s="11" t="s">
        <v>31</v>
      </c>
      <c r="D16" s="11" t="s">
        <v>32</v>
      </c>
      <c r="E16" s="12" t="s">
        <v>33</v>
      </c>
      <c r="F16" s="19" t="s">
        <v>34</v>
      </c>
      <c r="G16" s="32" t="s">
        <v>35</v>
      </c>
      <c r="H16" s="12" t="s">
        <v>36</v>
      </c>
      <c r="I16" s="11" t="s">
        <v>37</v>
      </c>
      <c r="J16" s="11" t="s">
        <v>38</v>
      </c>
      <c r="K16" s="12" t="s">
        <v>39</v>
      </c>
      <c r="L16" s="12" t="s">
        <v>40</v>
      </c>
      <c r="M16" s="11" t="s">
        <v>37</v>
      </c>
      <c r="N16" s="11" t="s">
        <v>41</v>
      </c>
      <c r="O16" s="13" t="s">
        <v>42</v>
      </c>
      <c r="P16" s="2"/>
      <c r="Q16" s="14" t="s">
        <v>43</v>
      </c>
      <c r="R16" s="146" t="s">
        <v>44</v>
      </c>
      <c r="S16" s="146" t="s">
        <v>45</v>
      </c>
      <c r="T16" s="146" t="s">
        <v>46</v>
      </c>
      <c r="U16" s="146" t="s">
        <v>47</v>
      </c>
      <c r="V16" s="146" t="s">
        <v>48</v>
      </c>
      <c r="W16" s="146" t="s">
        <v>49</v>
      </c>
      <c r="X16" s="28" t="s">
        <v>50</v>
      </c>
      <c r="Y16" s="123" t="s">
        <v>51</v>
      </c>
      <c r="Z16" s="123" t="s">
        <v>52</v>
      </c>
      <c r="AA16" s="16" t="s">
        <v>53</v>
      </c>
      <c r="AB16" s="234" t="s">
        <v>54</v>
      </c>
      <c r="AC16" s="235"/>
      <c r="AD16" s="16" t="s">
        <v>55</v>
      </c>
      <c r="AE16" s="234" t="s">
        <v>56</v>
      </c>
      <c r="AF16" s="235"/>
      <c r="AG16" s="17" t="s">
        <v>57</v>
      </c>
      <c r="AH16" s="17" t="s">
        <v>58</v>
      </c>
      <c r="AI16" s="17" t="s">
        <v>37</v>
      </c>
      <c r="AJ16" s="17" t="s">
        <v>59</v>
      </c>
      <c r="AK16" s="17" t="s">
        <v>37</v>
      </c>
      <c r="AL16" s="17" t="s">
        <v>41</v>
      </c>
      <c r="AM16" s="17" t="s">
        <v>60</v>
      </c>
      <c r="AN16" s="13" t="s">
        <v>61</v>
      </c>
      <c r="AO16" s="2"/>
      <c r="AP16" s="18" t="s">
        <v>62</v>
      </c>
      <c r="AQ16" s="15" t="s">
        <v>63</v>
      </c>
      <c r="AR16" s="29" t="s">
        <v>64</v>
      </c>
      <c r="AT16" s="119" t="s">
        <v>65</v>
      </c>
      <c r="AU16" s="121" t="s">
        <v>66</v>
      </c>
      <c r="AV16" s="121" t="s">
        <v>67</v>
      </c>
      <c r="AW16" s="121" t="s">
        <v>68</v>
      </c>
      <c r="AX16" s="120" t="s">
        <v>69</v>
      </c>
      <c r="AY16" s="31"/>
      <c r="AZ16" s="122" t="s">
        <v>70</v>
      </c>
      <c r="BA16" s="159" t="s">
        <v>71</v>
      </c>
    </row>
    <row r="17" spans="1:53" ht="353.25" customHeight="1">
      <c r="A17" s="238">
        <v>1</v>
      </c>
      <c r="B17" s="240" t="s">
        <v>72</v>
      </c>
      <c r="C17" s="207" t="s">
        <v>73</v>
      </c>
      <c r="D17" s="207" t="s">
        <v>74</v>
      </c>
      <c r="E17" s="207" t="s">
        <v>75</v>
      </c>
      <c r="F17" s="207"/>
      <c r="G17" s="236">
        <v>32</v>
      </c>
      <c r="H17" s="199" t="str">
        <f>IF(G17&lt;=0,"",IF(G17&lt;=2,"Muy Baja",IF(G17&lt;=24,"Baja",IF(G17&lt;=500,"Media",IF(G17&lt;=5000,"Alta","Muy Alta")))))</f>
        <v>Media</v>
      </c>
      <c r="I17" s="201">
        <f>IF(H17="","",IF(H17="Muy Baja",0.2,IF(H17="Baja",0.4,IF(H17="Media",0.6,IF(H17="Alta",0.8,IF(H17="Muy Alta",1,))))))</f>
        <v>0.6</v>
      </c>
      <c r="J17" s="203" t="s">
        <v>76</v>
      </c>
      <c r="K17" s="205" t="str">
        <f>+J17</f>
        <v>El riesgo afecta la imagen de la entidad con algunos usuarios de relevancia frente al logro de los objetivos.</v>
      </c>
      <c r="L17" s="199" t="str">
        <f>+VLOOKUP(K17,Datos!$O$4:$P$15,2,FALSE)</f>
        <v>Moderado</v>
      </c>
      <c r="M17" s="201">
        <f>IF(L17="","",IF(L17="Leve",0.2,IF(L17="Menor",0.4,IF(L17="Moderado",0.6,IF(L17="Mayor",0.8,IF(L17="Catastrófico",1,))))))</f>
        <v>0.6</v>
      </c>
      <c r="N17" s="202" t="str">
        <f>+CONCATENATE(H17, " - ", L17)</f>
        <v>Media - Moderado</v>
      </c>
      <c r="O17" s="229" t="str">
        <f>+VLOOKUP(N17,Datos!J4:K28,2,)</f>
        <v>MODERADO</v>
      </c>
      <c r="P17" s="153"/>
      <c r="Q17" s="154">
        <v>1</v>
      </c>
      <c r="R17" s="155" t="s">
        <v>77</v>
      </c>
      <c r="S17" s="155" t="s">
        <v>78</v>
      </c>
      <c r="T17" s="155" t="s">
        <v>79</v>
      </c>
      <c r="U17" s="155" t="s">
        <v>80</v>
      </c>
      <c r="V17" s="155" t="s">
        <v>81</v>
      </c>
      <c r="W17" s="117" t="s">
        <v>82</v>
      </c>
      <c r="X17" s="33" t="str">
        <f>IF(OR(Y17="Preventivo",Y17="Detectivo"),"Probabilidad",IF(Y17="Correctivo","Impacto",""))</f>
        <v>Probabilidad</v>
      </c>
      <c r="Y17" s="6" t="s">
        <v>83</v>
      </c>
      <c r="Z17" s="6" t="s">
        <v>84</v>
      </c>
      <c r="AA17" s="34" t="str">
        <f t="shared" ref="AA17:AA18" si="0">IF(AND(Y17="Preventivo",Z17="Automático"),"50%",IF(AND(Y17="Preventivo",Z17="Manual"),"40%",IF(AND(Y17="Detectivo",Z17="Automático"),"40%",IF(AND(Y17="Detectivo",Z17="Manual"),"30%",IF(AND(Y17="Correctivo",Z17="Automático"),"35%",IF(AND(Y17="Correctivo",Z17="Manual"),"25%",""))))))</f>
        <v>40%</v>
      </c>
      <c r="AB17" s="8" t="s">
        <v>85</v>
      </c>
      <c r="AC17" s="8" t="s">
        <v>86</v>
      </c>
      <c r="AD17" s="6" t="s">
        <v>87</v>
      </c>
      <c r="AE17" s="8" t="s">
        <v>88</v>
      </c>
      <c r="AF17" s="41" t="str">
        <f>+W17</f>
        <v xml:space="preserve">Acto Administrativo que adopta la Política Distrital
Acta de comité de conciliación en donde es aprobada y socializada la política
</v>
      </c>
      <c r="AG17" s="35">
        <f>IFERROR(IF(X17="Probabilidad",(I17-(+I17*AA17)),IF(X17="Impacto",I17,"")),"")</f>
        <v>0.36</v>
      </c>
      <c r="AH17" s="36" t="str">
        <f t="shared" ref="AH17:AH21" si="1">IFERROR(IF(AG17="","",IF(AG17&lt;=0.2,"Muy Baja",IF(AG17&lt;=0.4,"Baja",IF(AG17&lt;=0.6,"Media",IF(AG17&lt;=0.8,"Alta","Muy Alta"))))),"")</f>
        <v>Baja</v>
      </c>
      <c r="AI17" s="37">
        <f>I17-(AA17*I17)</f>
        <v>0.36</v>
      </c>
      <c r="AJ17" s="38" t="str">
        <f t="shared" ref="AJ17:AJ21" si="2">IFERROR(IF(AK17="","",IF(AK17&lt;=0.2,"Leve",IF(AK17&lt;=0.4,"Menor",IF(AK17&lt;=0.6,"Moderado",IF(AK17&lt;=0.8,"Mayor","Catastrófico"))))),"")</f>
        <v>Moderado</v>
      </c>
      <c r="AK17" s="35">
        <f>IFERROR(IF(X17="Impacto",(M17-(+M17*AA17)),IF(X17="Probabilidad",M17,"")),"")</f>
        <v>0.6</v>
      </c>
      <c r="AL17" s="39" t="str">
        <f>+CONCATENATE(AH17, " - ", AJ17)</f>
        <v>Baja - Moderado</v>
      </c>
      <c r="AM17" s="40" t="s">
        <v>89</v>
      </c>
      <c r="AN17" s="231" t="s">
        <v>90</v>
      </c>
      <c r="AO17" s="166"/>
      <c r="AP17" s="232" t="s">
        <v>91</v>
      </c>
      <c r="AQ17" s="232" t="s">
        <v>92</v>
      </c>
      <c r="AR17" s="209">
        <v>46203</v>
      </c>
      <c r="AS17" s="167"/>
      <c r="AT17" s="147">
        <v>46155</v>
      </c>
      <c r="AU17" s="192" t="s">
        <v>93</v>
      </c>
      <c r="AV17" s="193" t="s">
        <v>94</v>
      </c>
      <c r="AW17" s="194" t="s">
        <v>95</v>
      </c>
      <c r="AX17" s="193" t="s">
        <v>96</v>
      </c>
      <c r="AY17" s="168"/>
      <c r="AZ17" s="195" t="s">
        <v>97</v>
      </c>
      <c r="BA17" s="185" t="s">
        <v>98</v>
      </c>
    </row>
    <row r="18" spans="1:53" ht="353.25" customHeight="1">
      <c r="A18" s="239"/>
      <c r="B18" s="241"/>
      <c r="C18" s="208"/>
      <c r="D18" s="208"/>
      <c r="E18" s="208"/>
      <c r="F18" s="208"/>
      <c r="G18" s="237"/>
      <c r="H18" s="200"/>
      <c r="I18" s="202"/>
      <c r="J18" s="204"/>
      <c r="K18" s="206"/>
      <c r="L18" s="200"/>
      <c r="M18" s="202"/>
      <c r="N18" s="228"/>
      <c r="O18" s="230"/>
      <c r="P18" s="124"/>
      <c r="Q18" s="154">
        <v>2</v>
      </c>
      <c r="R18" s="155" t="s">
        <v>99</v>
      </c>
      <c r="S18" s="155" t="s">
        <v>100</v>
      </c>
      <c r="T18" s="155" t="s">
        <v>101</v>
      </c>
      <c r="U18" s="155" t="s">
        <v>102</v>
      </c>
      <c r="V18" s="155" t="s">
        <v>103</v>
      </c>
      <c r="W18" s="117" t="s">
        <v>104</v>
      </c>
      <c r="X18" s="33" t="str">
        <f>IF(OR(Y18="Preventivo",Y18="Detectivo"),"Probabilidad",IF(Y18="Correctivo","Impacto",""))</f>
        <v>Probabilidad</v>
      </c>
      <c r="Y18" s="6" t="s">
        <v>105</v>
      </c>
      <c r="Z18" s="6" t="s">
        <v>84</v>
      </c>
      <c r="AA18" s="34" t="str">
        <f t="shared" si="0"/>
        <v>30%</v>
      </c>
      <c r="AB18" s="8" t="s">
        <v>85</v>
      </c>
      <c r="AC18" s="8" t="s">
        <v>106</v>
      </c>
      <c r="AD18" s="6" t="s">
        <v>87</v>
      </c>
      <c r="AE18" s="8" t="s">
        <v>88</v>
      </c>
      <c r="AF18" s="41" t="str">
        <f>+W18</f>
        <v>Informes de contingente judicial y/o captura de pantalla de la revisión realizada.</v>
      </c>
      <c r="AG18" s="137">
        <f t="shared" ref="AG18:AG21" si="3">IFERROR(IF(AND(X17="Probabilidad",X18="Probabilidad"),(AI17-(+AI17*AA18)),IF(X18="Probabilidad",($I$17-(+$I$17*AA18)),IF(X18="Impacto",AI17,""))),"")</f>
        <v>0.252</v>
      </c>
      <c r="AH18" s="36" t="str">
        <f t="shared" si="1"/>
        <v>Baja</v>
      </c>
      <c r="AI18" s="37">
        <f t="shared" ref="AI18:AI21" si="4">+AG18</f>
        <v>0.252</v>
      </c>
      <c r="AJ18" s="38" t="str">
        <f t="shared" si="2"/>
        <v>Moderado</v>
      </c>
      <c r="AK18" s="136">
        <f t="shared" ref="AK18:AK21" si="5">IFERROR(IF(AND(X17="Impacto",X17="Impacto"),(AK17-(+AK17*AA18)),IF(X18="Impacto",($M$17-(+$M$17*AA18)),IF(X18="Probabilidad",AK17,""))),"")</f>
        <v>0.6</v>
      </c>
      <c r="AL18" s="39" t="str">
        <f t="shared" ref="AL18:AL21" si="6">+CONCATENATE(AH18, " - ", AJ18)</f>
        <v>Baja - Moderado</v>
      </c>
      <c r="AM18" s="40" t="s">
        <v>89</v>
      </c>
      <c r="AN18" s="231"/>
      <c r="AO18" s="166"/>
      <c r="AP18" s="233"/>
      <c r="AQ18" s="232"/>
      <c r="AR18" s="209"/>
      <c r="AS18" s="167"/>
      <c r="AT18" s="147">
        <v>46155</v>
      </c>
      <c r="AU18" s="155" t="s">
        <v>107</v>
      </c>
      <c r="AV18" s="193" t="s">
        <v>94</v>
      </c>
      <c r="AW18" s="194" t="s">
        <v>95</v>
      </c>
      <c r="AX18" s="193" t="s">
        <v>96</v>
      </c>
      <c r="AY18" s="168"/>
      <c r="AZ18" s="185" t="s">
        <v>108</v>
      </c>
      <c r="BA18" s="185" t="s">
        <v>109</v>
      </c>
    </row>
    <row r="19" spans="1:53" ht="353.25" customHeight="1">
      <c r="A19" s="239"/>
      <c r="B19" s="241"/>
      <c r="C19" s="208"/>
      <c r="D19" s="208"/>
      <c r="E19" s="208"/>
      <c r="F19" s="208"/>
      <c r="G19" s="237"/>
      <c r="H19" s="200"/>
      <c r="I19" s="202"/>
      <c r="J19" s="204"/>
      <c r="K19" s="206"/>
      <c r="L19" s="200"/>
      <c r="M19" s="202"/>
      <c r="N19" s="228"/>
      <c r="O19" s="230"/>
      <c r="P19" s="124"/>
      <c r="Q19" s="154">
        <v>3</v>
      </c>
      <c r="R19" s="155" t="s">
        <v>110</v>
      </c>
      <c r="S19" s="155" t="s">
        <v>111</v>
      </c>
      <c r="T19" s="155" t="s">
        <v>112</v>
      </c>
      <c r="U19" s="155" t="s">
        <v>113</v>
      </c>
      <c r="V19" s="155" t="s">
        <v>114</v>
      </c>
      <c r="W19" s="117" t="s">
        <v>115</v>
      </c>
      <c r="X19" s="33" t="str">
        <f>IF(OR(Y19="Preventivo",Y19="Detectivo"),"Probabilidad",IF(Y19="Correctivo","Impacto",""))</f>
        <v>Probabilidad</v>
      </c>
      <c r="Y19" s="6" t="s">
        <v>105</v>
      </c>
      <c r="Z19" s="6" t="s">
        <v>84</v>
      </c>
      <c r="AA19" s="34" t="str">
        <f t="shared" ref="AA19" si="7">IF(AND(Y19="Preventivo",Z19="Automático"),"50%",IF(AND(Y19="Preventivo",Z19="Manual"),"40%",IF(AND(Y19="Detectivo",Z19="Automático"),"40%",IF(AND(Y19="Detectivo",Z19="Manual"),"30%",IF(AND(Y19="Correctivo",Z19="Automático"),"35%",IF(AND(Y19="Correctivo",Z19="Manual"),"25%",""))))))</f>
        <v>30%</v>
      </c>
      <c r="AB19" s="8" t="s">
        <v>85</v>
      </c>
      <c r="AC19" s="8" t="s">
        <v>116</v>
      </c>
      <c r="AD19" s="6" t="s">
        <v>87</v>
      </c>
      <c r="AE19" s="8" t="s">
        <v>88</v>
      </c>
      <c r="AF19" s="8" t="str">
        <f>+W19</f>
        <v>Informes presentados al supervisor para aprobación
Correos electrónicos (Cuando aplique).</v>
      </c>
      <c r="AG19" s="136">
        <f t="shared" si="3"/>
        <v>0.1764</v>
      </c>
      <c r="AH19" s="36" t="str">
        <f t="shared" si="1"/>
        <v>Muy Baja</v>
      </c>
      <c r="AI19" s="37">
        <f t="shared" si="4"/>
        <v>0.1764</v>
      </c>
      <c r="AJ19" s="38" t="str">
        <f t="shared" si="2"/>
        <v>Moderado</v>
      </c>
      <c r="AK19" s="136">
        <f t="shared" si="5"/>
        <v>0.6</v>
      </c>
      <c r="AL19" s="39" t="str">
        <f t="shared" si="6"/>
        <v>Muy Baja - Moderado</v>
      </c>
      <c r="AM19" s="40" t="s">
        <v>89</v>
      </c>
      <c r="AN19" s="231"/>
      <c r="AO19" s="166"/>
      <c r="AP19" s="233"/>
      <c r="AQ19" s="232"/>
      <c r="AR19" s="209"/>
      <c r="AS19" s="167"/>
      <c r="AT19" s="147">
        <v>46155</v>
      </c>
      <c r="AU19" s="155" t="s">
        <v>117</v>
      </c>
      <c r="AV19" s="193" t="s">
        <v>94</v>
      </c>
      <c r="AW19" s="194" t="s">
        <v>95</v>
      </c>
      <c r="AX19" s="193" t="s">
        <v>96</v>
      </c>
      <c r="AY19" s="168"/>
      <c r="AZ19" s="179" t="s">
        <v>118</v>
      </c>
      <c r="BA19" s="185" t="s">
        <v>119</v>
      </c>
    </row>
    <row r="20" spans="1:53" ht="353.25" customHeight="1">
      <c r="A20" s="239"/>
      <c r="B20" s="241"/>
      <c r="C20" s="208"/>
      <c r="D20" s="208"/>
      <c r="E20" s="208"/>
      <c r="F20" s="208"/>
      <c r="G20" s="237"/>
      <c r="H20" s="200"/>
      <c r="I20" s="202"/>
      <c r="J20" s="204"/>
      <c r="K20" s="206"/>
      <c r="L20" s="200"/>
      <c r="M20" s="202"/>
      <c r="N20" s="228"/>
      <c r="O20" s="230"/>
      <c r="P20" s="124"/>
      <c r="Q20" s="154">
        <v>4</v>
      </c>
      <c r="R20" s="155" t="s">
        <v>120</v>
      </c>
      <c r="S20" s="155" t="s">
        <v>121</v>
      </c>
      <c r="T20" s="155" t="s">
        <v>122</v>
      </c>
      <c r="U20" s="155" t="s">
        <v>123</v>
      </c>
      <c r="V20" s="155" t="s">
        <v>124</v>
      </c>
      <c r="W20" s="155" t="s">
        <v>125</v>
      </c>
      <c r="X20" s="33" t="str">
        <f t="shared" ref="X20:X21" si="8">IF(OR(Y20="Preventivo",Y20="Detectivo"),"Probabilidad",IF(Y20="Correctivo","Impacto",""))</f>
        <v>Probabilidad</v>
      </c>
      <c r="Y20" s="6" t="s">
        <v>105</v>
      </c>
      <c r="Z20" s="6" t="s">
        <v>84</v>
      </c>
      <c r="AA20" s="34" t="str">
        <f t="shared" ref="AA20:AA21" si="9">IF(AND(Y20="Preventivo",Z20="Automático"),"50%",IF(AND(Y20="Preventivo",Z20="Manual"),"40%",IF(AND(Y20="Detectivo",Z20="Automático"),"40%",IF(AND(Y20="Detectivo",Z20="Manual"),"30%",IF(AND(Y20="Correctivo",Z20="Automático"),"35%",IF(AND(Y20="Correctivo",Z20="Manual"),"25%",""))))))</f>
        <v>30%</v>
      </c>
      <c r="AB20" s="8" t="s">
        <v>85</v>
      </c>
      <c r="AC20" s="8" t="s">
        <v>126</v>
      </c>
      <c r="AD20" s="6" t="s">
        <v>87</v>
      </c>
      <c r="AE20" s="8" t="s">
        <v>88</v>
      </c>
      <c r="AF20" s="8" t="str">
        <f>+W20</f>
        <v>Actas de Comité 
Formato de no realización de Comité
Informe con los casos pendientes que no se presentaron. (Cuando aplique)</v>
      </c>
      <c r="AG20" s="136">
        <f t="shared" si="3"/>
        <v>0.12348000000000001</v>
      </c>
      <c r="AH20" s="36" t="str">
        <f t="shared" si="1"/>
        <v>Muy Baja</v>
      </c>
      <c r="AI20" s="37">
        <f t="shared" si="4"/>
        <v>0.12348000000000001</v>
      </c>
      <c r="AJ20" s="38" t="str">
        <f t="shared" si="2"/>
        <v>Moderado</v>
      </c>
      <c r="AK20" s="136">
        <f t="shared" si="5"/>
        <v>0.6</v>
      </c>
      <c r="AL20" s="39" t="str">
        <f t="shared" si="6"/>
        <v>Muy Baja - Moderado</v>
      </c>
      <c r="AM20" s="40" t="s">
        <v>89</v>
      </c>
      <c r="AN20" s="231"/>
      <c r="AO20" s="166"/>
      <c r="AP20" s="233"/>
      <c r="AQ20" s="232"/>
      <c r="AR20" s="209"/>
      <c r="AS20" s="167"/>
      <c r="AT20" s="147">
        <v>46155</v>
      </c>
      <c r="AU20" s="178" t="s">
        <v>127</v>
      </c>
      <c r="AV20" s="193" t="s">
        <v>94</v>
      </c>
      <c r="AW20" s="183" t="s">
        <v>96</v>
      </c>
      <c r="AX20" s="193" t="s">
        <v>96</v>
      </c>
      <c r="AY20" s="168"/>
      <c r="AZ20" s="196" t="s">
        <v>128</v>
      </c>
      <c r="BA20" s="185" t="s">
        <v>129</v>
      </c>
    </row>
    <row r="21" spans="1:53" ht="397.5" customHeight="1">
      <c r="A21" s="238"/>
      <c r="B21" s="241"/>
      <c r="C21" s="208"/>
      <c r="D21" s="208"/>
      <c r="E21" s="208"/>
      <c r="F21" s="208"/>
      <c r="G21" s="237"/>
      <c r="H21" s="200"/>
      <c r="I21" s="202"/>
      <c r="J21" s="204"/>
      <c r="K21" s="206"/>
      <c r="L21" s="200"/>
      <c r="M21" s="202"/>
      <c r="N21" s="228"/>
      <c r="O21" s="230"/>
      <c r="P21" s="124"/>
      <c r="Q21" s="154">
        <v>5</v>
      </c>
      <c r="R21" s="155" t="s">
        <v>120</v>
      </c>
      <c r="S21" s="155" t="s">
        <v>130</v>
      </c>
      <c r="T21" s="155" t="s">
        <v>131</v>
      </c>
      <c r="U21" s="155" t="s">
        <v>132</v>
      </c>
      <c r="V21" s="155" t="s">
        <v>133</v>
      </c>
      <c r="W21" s="155" t="s">
        <v>134</v>
      </c>
      <c r="X21" s="33" t="str">
        <f t="shared" si="8"/>
        <v>Impacto</v>
      </c>
      <c r="Y21" s="6" t="s">
        <v>135</v>
      </c>
      <c r="Z21" s="6" t="s">
        <v>84</v>
      </c>
      <c r="AA21" s="34" t="str">
        <f t="shared" si="9"/>
        <v>25%</v>
      </c>
      <c r="AB21" s="8" t="s">
        <v>85</v>
      </c>
      <c r="AC21" s="8" t="s">
        <v>136</v>
      </c>
      <c r="AD21" s="6" t="s">
        <v>87</v>
      </c>
      <c r="AE21" s="8" t="s">
        <v>88</v>
      </c>
      <c r="AF21" s="8" t="str">
        <f>+W21</f>
        <v xml:space="preserve">Actas de Comité 
Correo electrónico (Cuando aplique).
</v>
      </c>
      <c r="AG21" s="136">
        <f t="shared" si="3"/>
        <v>0.12348000000000001</v>
      </c>
      <c r="AH21" s="36" t="str">
        <f t="shared" si="1"/>
        <v>Muy Baja</v>
      </c>
      <c r="AI21" s="37">
        <f t="shared" si="4"/>
        <v>0.12348000000000001</v>
      </c>
      <c r="AJ21" s="38" t="str">
        <f t="shared" si="2"/>
        <v>Moderado</v>
      </c>
      <c r="AK21" s="136">
        <f t="shared" si="5"/>
        <v>0.44999999999999996</v>
      </c>
      <c r="AL21" s="39" t="str">
        <f t="shared" si="6"/>
        <v>Muy Baja - Moderado</v>
      </c>
      <c r="AM21" s="40" t="s">
        <v>89</v>
      </c>
      <c r="AN21" s="231"/>
      <c r="AO21" s="166"/>
      <c r="AP21" s="233"/>
      <c r="AQ21" s="232"/>
      <c r="AR21" s="209"/>
      <c r="AS21" s="167"/>
      <c r="AT21" s="147">
        <v>46155</v>
      </c>
      <c r="AU21" s="155" t="s">
        <v>137</v>
      </c>
      <c r="AV21" s="193" t="s">
        <v>94</v>
      </c>
      <c r="AW21" s="194" t="s">
        <v>95</v>
      </c>
      <c r="AX21" s="193" t="s">
        <v>96</v>
      </c>
      <c r="AY21" s="168"/>
      <c r="AZ21" s="185" t="s">
        <v>138</v>
      </c>
      <c r="BA21" s="185" t="s">
        <v>139</v>
      </c>
    </row>
    <row r="22" spans="1:53" ht="93.75" customHeight="1">
      <c r="B22" s="139"/>
      <c r="C22" s="140"/>
      <c r="D22" s="140"/>
      <c r="E22" s="140"/>
      <c r="F22" s="140"/>
      <c r="G22" s="139"/>
      <c r="H22" s="139"/>
      <c r="I22" s="141"/>
      <c r="J22" s="142"/>
      <c r="K22" s="143"/>
      <c r="L22" s="139"/>
      <c r="M22" s="141"/>
      <c r="N22" s="141"/>
      <c r="O22" s="144"/>
      <c r="P22" s="145"/>
      <c r="Q22" s="124"/>
      <c r="R22" s="25"/>
      <c r="S22" s="25"/>
      <c r="T22" s="25"/>
      <c r="U22" s="25"/>
      <c r="V22" s="25"/>
      <c r="W22" s="25"/>
      <c r="X22" s="124"/>
      <c r="Y22" s="125"/>
      <c r="Z22" s="125"/>
      <c r="AA22" s="160"/>
      <c r="AB22" s="126"/>
      <c r="AC22" s="127"/>
      <c r="AD22" s="125"/>
      <c r="AE22" s="126"/>
      <c r="AF22" s="126"/>
      <c r="AG22" s="161"/>
      <c r="AH22" s="125"/>
      <c r="AI22" s="162"/>
      <c r="AJ22" s="163"/>
      <c r="AK22" s="161"/>
      <c r="AL22" s="164"/>
      <c r="AM22" s="165"/>
      <c r="AN22" s="128"/>
      <c r="AO22" s="2"/>
      <c r="AP22" s="129"/>
      <c r="AQ22" s="129"/>
      <c r="AR22" s="129"/>
      <c r="AT22" s="130"/>
      <c r="AU22" s="131"/>
      <c r="AV22" s="132"/>
      <c r="AW22" s="133"/>
      <c r="AX22" s="134"/>
      <c r="AY22" s="30"/>
      <c r="AZ22" s="132"/>
      <c r="BA22" s="188"/>
    </row>
    <row r="23" spans="1:53" ht="20.45">
      <c r="A23" s="198" t="s">
        <v>140</v>
      </c>
      <c r="B23" s="198"/>
      <c r="C23" s="198"/>
      <c r="D23" s="198"/>
      <c r="E23" s="198"/>
      <c r="F23" s="198"/>
      <c r="G23" s="198"/>
      <c r="H23" s="198"/>
      <c r="P23" s="2"/>
    </row>
    <row r="24" spans="1:53">
      <c r="P24" s="2"/>
      <c r="BA24" s="187"/>
    </row>
    <row r="25" spans="1:53">
      <c r="P25" s="2"/>
    </row>
    <row r="26" spans="1:53">
      <c r="P26" s="2"/>
    </row>
    <row r="27" spans="1:53">
      <c r="P27" s="2"/>
    </row>
    <row r="28" spans="1:53">
      <c r="P28" s="2"/>
    </row>
    <row r="29" spans="1:53">
      <c r="P29" s="2"/>
    </row>
    <row r="30" spans="1:53">
      <c r="P30" s="2"/>
    </row>
    <row r="31" spans="1:53">
      <c r="P31" s="2"/>
    </row>
  </sheetData>
  <mergeCells count="47">
    <mergeCell ref="A1:B8"/>
    <mergeCell ref="C1:AW4"/>
    <mergeCell ref="AX1:AY2"/>
    <mergeCell ref="AZ1:BA2"/>
    <mergeCell ref="AX3:AY4"/>
    <mergeCell ref="AZ3:BA4"/>
    <mergeCell ref="C5:AW8"/>
    <mergeCell ref="AX5:AY6"/>
    <mergeCell ref="AZ5:BA6"/>
    <mergeCell ref="AX7:AY8"/>
    <mergeCell ref="A10:C10"/>
    <mergeCell ref="D10:M10"/>
    <mergeCell ref="A11:C11"/>
    <mergeCell ref="D11:M11"/>
    <mergeCell ref="A12:C12"/>
    <mergeCell ref="D12:M12"/>
    <mergeCell ref="AZ14:BA15"/>
    <mergeCell ref="Y15:AA15"/>
    <mergeCell ref="AB15:AF15"/>
    <mergeCell ref="AG15:AN15"/>
    <mergeCell ref="AZ7:BA8"/>
    <mergeCell ref="AT14:AX15"/>
    <mergeCell ref="AR17:AR21"/>
    <mergeCell ref="A14:O15"/>
    <mergeCell ref="Q14:AN14"/>
    <mergeCell ref="AP14:AR15"/>
    <mergeCell ref="M17:M21"/>
    <mergeCell ref="N17:N21"/>
    <mergeCell ref="O17:O21"/>
    <mergeCell ref="AN17:AN21"/>
    <mergeCell ref="AP17:AP21"/>
    <mergeCell ref="L17:L21"/>
    <mergeCell ref="AB16:AC16"/>
    <mergeCell ref="AE16:AF16"/>
    <mergeCell ref="G17:G21"/>
    <mergeCell ref="AQ17:AQ21"/>
    <mergeCell ref="A17:A21"/>
    <mergeCell ref="B17:B21"/>
    <mergeCell ref="A23:H23"/>
    <mergeCell ref="H17:H21"/>
    <mergeCell ref="I17:I21"/>
    <mergeCell ref="J17:J21"/>
    <mergeCell ref="K17:K21"/>
    <mergeCell ref="F17:F21"/>
    <mergeCell ref="C17:C21"/>
    <mergeCell ref="D17:D21"/>
    <mergeCell ref="E17:E21"/>
  </mergeCells>
  <conditionalFormatting sqref="H17:H22">
    <cfRule type="cellIs" dxfId="52" priority="39" operator="equal">
      <formula>"Muy Alta"</formula>
    </cfRule>
    <cfRule type="cellIs" dxfId="51" priority="40" operator="equal">
      <formula>"Alta"</formula>
    </cfRule>
    <cfRule type="cellIs" dxfId="50" priority="41" operator="equal">
      <formula>"Media"</formula>
    </cfRule>
    <cfRule type="cellIs" dxfId="49" priority="42" operator="equal">
      <formula>"Muy Baja"</formula>
    </cfRule>
    <cfRule type="cellIs" dxfId="48" priority="43" operator="equal">
      <formula>"Baja"</formula>
    </cfRule>
  </conditionalFormatting>
  <conditionalFormatting sqref="L17:L22">
    <cfRule type="cellIs" dxfId="47" priority="34" operator="equal">
      <formula>"Leve"</formula>
    </cfRule>
    <cfRule type="cellIs" dxfId="46" priority="35" operator="equal">
      <formula>"Catastrófico"</formula>
    </cfRule>
    <cfRule type="cellIs" dxfId="45" priority="36" operator="equal">
      <formula>"Mayor"</formula>
    </cfRule>
    <cfRule type="cellIs" dxfId="44" priority="37" operator="equal">
      <formula>"Moderado"</formula>
    </cfRule>
    <cfRule type="cellIs" dxfId="43" priority="38" operator="equal">
      <formula>"Menor"</formula>
    </cfRule>
  </conditionalFormatting>
  <conditionalFormatting sqref="O17:O22">
    <cfRule type="cellIs" dxfId="42" priority="30" operator="equal">
      <formula>"EXTREMO"</formula>
    </cfRule>
    <cfRule type="cellIs" dxfId="41" priority="31" operator="equal">
      <formula>"ALTO"</formula>
    </cfRule>
    <cfRule type="cellIs" dxfId="40" priority="32" operator="equal">
      <formula>"BAJO"</formula>
    </cfRule>
    <cfRule type="cellIs" dxfId="39" priority="33" operator="equal">
      <formula>"MODERADO"</formula>
    </cfRule>
  </conditionalFormatting>
  <conditionalFormatting sqref="AH17:AH22">
    <cfRule type="cellIs" dxfId="38" priority="6" operator="equal">
      <formula>"Muy Baja"</formula>
    </cfRule>
    <cfRule type="cellIs" dxfId="37" priority="7" operator="equal">
      <formula>"Baja"</formula>
    </cfRule>
    <cfRule type="cellIs" dxfId="36" priority="8" operator="equal">
      <formula>"Media"</formula>
    </cfRule>
    <cfRule type="cellIs" dxfId="35" priority="9" operator="equal">
      <formula>"Muy Alta"</formula>
    </cfRule>
    <cfRule type="cellIs" dxfId="34" priority="10" operator="equal">
      <formula>"Alta"</formula>
    </cfRule>
  </conditionalFormatting>
  <conditionalFormatting sqref="AJ17:AJ22">
    <cfRule type="cellIs" dxfId="33" priority="1" operator="equal">
      <formula>"Catastrófico"</formula>
    </cfRule>
    <cfRule type="cellIs" dxfId="32" priority="2" operator="equal">
      <formula>"Mayor"</formula>
    </cfRule>
    <cfRule type="cellIs" dxfId="31" priority="3" operator="equal">
      <formula>"Moderado"</formula>
    </cfRule>
    <cfRule type="cellIs" dxfId="30" priority="4" operator="equal">
      <formula>"Menor"</formula>
    </cfRule>
    <cfRule type="cellIs" dxfId="29" priority="5" operator="equal">
      <formula>"Leve"</formula>
    </cfRule>
  </conditionalFormatting>
  <conditionalFormatting sqref="AM17:AM22">
    <cfRule type="cellIs" dxfId="28" priority="11" operator="equal">
      <formula>"EXTREMO"</formula>
    </cfRule>
    <cfRule type="cellIs" dxfId="27" priority="12" operator="equal">
      <formula>"ALTO"</formula>
    </cfRule>
    <cfRule type="cellIs" dxfId="26" priority="13" operator="equal">
      <formula>"BAJO"</formula>
    </cfRule>
    <cfRule type="cellIs" dxfId="25" priority="14" operator="equal">
      <formula>"MODERADO"</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36BC4606-4692-4E8C-B6B9-56C25C09F842}">
          <x14:formula1>
            <xm:f>Datos!$A$4:$A$6</xm:f>
          </x14:formula1>
          <xm:sqref>B17:B22</xm:sqref>
        </x14:dataValidation>
        <x14:dataValidation type="list" allowBlank="1" showInputMessage="1" showErrorMessage="1" xr:uid="{1C271E21-0C13-4CE0-AC1D-704F065762CC}">
          <x14:formula1>
            <xm:f>Datos!$O$3:$O$15</xm:f>
          </x14:formula1>
          <xm:sqref>J17:J22</xm:sqref>
        </x14:dataValidation>
        <x14:dataValidation type="list" allowBlank="1" showInputMessage="1" showErrorMessage="1" xr:uid="{7E385074-FCC3-447C-BE62-7DA39EEF346C}">
          <x14:formula1>
            <xm:f>Datos!$P$19:$P$22</xm:f>
          </x14:formula1>
          <xm:sqref>Y17:Y22</xm:sqref>
        </x14:dataValidation>
        <x14:dataValidation type="list" allowBlank="1" showInputMessage="1" showErrorMessage="1" xr:uid="{074425DC-9982-447D-9AA6-38EBEDBFCE06}">
          <x14:formula1>
            <xm:f>Datos!$P$25:$P$26</xm:f>
          </x14:formula1>
          <xm:sqref>Z17:Z22</xm:sqref>
        </x14:dataValidation>
        <x14:dataValidation type="list" allowBlank="1" showInputMessage="1" showErrorMessage="1" xr:uid="{66899A4A-FC03-4C3E-A647-B968F65F688D}">
          <x14:formula1>
            <xm:f>Instructivo!$E$3:$E$9</xm:f>
          </x14:formula1>
          <xm:sqref>F17:F22</xm:sqref>
        </x14:dataValidation>
        <x14:dataValidation type="list" allowBlank="1" showInputMessage="1" showErrorMessage="1" xr:uid="{26AFA87D-2A38-4D49-A571-297B293C4938}">
          <x14:formula1>
            <xm:f>Datos!$P$30:$P$31</xm:f>
          </x14:formula1>
          <xm:sqref>AB17:AB22</xm:sqref>
        </x14:dataValidation>
        <x14:dataValidation type="list" allowBlank="1" showInputMessage="1" showErrorMessage="1" xr:uid="{35465EF9-18AF-4B33-A351-185EF858A09B}">
          <x14:formula1>
            <xm:f>Datos!$P$34:$P$35</xm:f>
          </x14:formula1>
          <xm:sqref>AD17:AD22</xm:sqref>
        </x14:dataValidation>
        <x14:dataValidation type="list" allowBlank="1" showInputMessage="1" showErrorMessage="1" xr:uid="{F7F6D111-7948-42CB-AF23-60A2E37E0021}">
          <x14:formula1>
            <xm:f>Datos!$P$38:$P$39</xm:f>
          </x14:formula1>
          <xm:sqref>AE17:AE22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66ADC-894D-408F-86D9-14CC2F154D84}">
  <sheetPr>
    <tabColor rgb="FFFFC000"/>
    <pageSetUpPr fitToPage="1"/>
  </sheetPr>
  <dimension ref="A1:BA27"/>
  <sheetViews>
    <sheetView showGridLines="0" view="pageBreakPreview" topLeftCell="AV1" zoomScale="60" zoomScaleNormal="60" workbookViewId="0">
      <selection activeCell="AZ18" sqref="AZ18"/>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17"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66"/>
      <c r="B1" s="267"/>
      <c r="C1" s="272" t="s">
        <v>7</v>
      </c>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273"/>
      <c r="AK1" s="273"/>
      <c r="AL1" s="273"/>
      <c r="AM1" s="273"/>
      <c r="AN1" s="273"/>
      <c r="AO1" s="273"/>
      <c r="AP1" s="273"/>
      <c r="AQ1" s="273"/>
      <c r="AR1" s="273"/>
      <c r="AS1" s="273"/>
      <c r="AT1" s="273"/>
      <c r="AU1" s="273"/>
      <c r="AV1" s="273"/>
      <c r="AW1" s="274"/>
      <c r="AX1" s="266" t="s">
        <v>8</v>
      </c>
      <c r="AY1" s="267"/>
      <c r="AZ1" s="281" t="s">
        <v>9</v>
      </c>
      <c r="BA1" s="248"/>
    </row>
    <row r="2" spans="1:53" ht="15.75" customHeight="1" thickBot="1">
      <c r="A2" s="268"/>
      <c r="B2" s="269"/>
      <c r="C2" s="275"/>
      <c r="D2" s="276"/>
      <c r="E2" s="276"/>
      <c r="F2" s="276"/>
      <c r="G2" s="276"/>
      <c r="H2" s="276"/>
      <c r="I2" s="276"/>
      <c r="J2" s="276"/>
      <c r="K2" s="276"/>
      <c r="L2" s="276"/>
      <c r="M2" s="276"/>
      <c r="N2" s="276"/>
      <c r="O2" s="276"/>
      <c r="P2" s="276"/>
      <c r="Q2" s="276"/>
      <c r="R2" s="276"/>
      <c r="S2" s="276"/>
      <c r="T2" s="276"/>
      <c r="U2" s="276"/>
      <c r="V2" s="276"/>
      <c r="W2" s="276"/>
      <c r="X2" s="276"/>
      <c r="Y2" s="276"/>
      <c r="Z2" s="276"/>
      <c r="AA2" s="276"/>
      <c r="AB2" s="276"/>
      <c r="AC2" s="276"/>
      <c r="AD2" s="276"/>
      <c r="AE2" s="276"/>
      <c r="AF2" s="276"/>
      <c r="AG2" s="276"/>
      <c r="AH2" s="276"/>
      <c r="AI2" s="276"/>
      <c r="AJ2" s="276"/>
      <c r="AK2" s="276"/>
      <c r="AL2" s="276"/>
      <c r="AM2" s="276"/>
      <c r="AN2" s="276"/>
      <c r="AO2" s="276"/>
      <c r="AP2" s="276"/>
      <c r="AQ2" s="276"/>
      <c r="AR2" s="276"/>
      <c r="AS2" s="276"/>
      <c r="AT2" s="276"/>
      <c r="AU2" s="276"/>
      <c r="AV2" s="276"/>
      <c r="AW2" s="277"/>
      <c r="AX2" s="270"/>
      <c r="AY2" s="271"/>
      <c r="AZ2" s="249"/>
      <c r="BA2" s="250"/>
    </row>
    <row r="3" spans="1:53" ht="15.75" customHeight="1">
      <c r="A3" s="268"/>
      <c r="B3" s="269"/>
      <c r="C3" s="275"/>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276"/>
      <c r="AV3" s="276"/>
      <c r="AW3" s="277"/>
      <c r="AX3" s="266" t="s">
        <v>10</v>
      </c>
      <c r="AY3" s="267"/>
      <c r="AZ3" s="282" t="s">
        <v>11</v>
      </c>
      <c r="BA3" s="283"/>
    </row>
    <row r="4" spans="1:53" ht="16.5" customHeight="1" thickBot="1">
      <c r="A4" s="268"/>
      <c r="B4" s="269"/>
      <c r="C4" s="278"/>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80"/>
      <c r="AX4" s="270"/>
      <c r="AY4" s="271"/>
      <c r="AZ4" s="284"/>
      <c r="BA4" s="285"/>
    </row>
    <row r="5" spans="1:53" ht="20.45" customHeight="1">
      <c r="A5" s="268"/>
      <c r="B5" s="269"/>
      <c r="C5" s="275" t="s">
        <v>12</v>
      </c>
      <c r="D5" s="276"/>
      <c r="E5" s="276"/>
      <c r="F5" s="276"/>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6"/>
      <c r="AN5" s="276"/>
      <c r="AO5" s="276"/>
      <c r="AP5" s="276"/>
      <c r="AQ5" s="276"/>
      <c r="AR5" s="276"/>
      <c r="AS5" s="276"/>
      <c r="AT5" s="276"/>
      <c r="AU5" s="276"/>
      <c r="AV5" s="276"/>
      <c r="AW5" s="277"/>
      <c r="AX5" s="266" t="s">
        <v>13</v>
      </c>
      <c r="AY5" s="267"/>
      <c r="AZ5" s="266" t="s">
        <v>141</v>
      </c>
      <c r="BA5" s="267"/>
    </row>
    <row r="6" spans="1:53" ht="15" customHeight="1" thickBot="1">
      <c r="A6" s="268"/>
      <c r="B6" s="269"/>
      <c r="C6" s="275"/>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c r="AH6" s="276"/>
      <c r="AI6" s="276"/>
      <c r="AJ6" s="276"/>
      <c r="AK6" s="276"/>
      <c r="AL6" s="276"/>
      <c r="AM6" s="276"/>
      <c r="AN6" s="276"/>
      <c r="AO6" s="276"/>
      <c r="AP6" s="276"/>
      <c r="AQ6" s="276"/>
      <c r="AR6" s="276"/>
      <c r="AS6" s="276"/>
      <c r="AT6" s="276"/>
      <c r="AU6" s="276"/>
      <c r="AV6" s="276"/>
      <c r="AW6" s="277"/>
      <c r="AX6" s="270"/>
      <c r="AY6" s="271"/>
      <c r="AZ6" s="270"/>
      <c r="BA6" s="271"/>
    </row>
    <row r="7" spans="1:53" ht="15.75" customHeight="1">
      <c r="A7" s="268"/>
      <c r="B7" s="269"/>
      <c r="C7" s="275"/>
      <c r="D7" s="276"/>
      <c r="E7" s="276"/>
      <c r="F7" s="276"/>
      <c r="G7" s="276"/>
      <c r="H7" s="276"/>
      <c r="I7" s="276"/>
      <c r="J7" s="276"/>
      <c r="K7" s="276"/>
      <c r="L7" s="276"/>
      <c r="M7" s="276"/>
      <c r="N7" s="276"/>
      <c r="O7" s="276"/>
      <c r="P7" s="276"/>
      <c r="Q7" s="276"/>
      <c r="R7" s="276"/>
      <c r="S7" s="276"/>
      <c r="T7" s="276"/>
      <c r="U7" s="276"/>
      <c r="V7" s="276"/>
      <c r="W7" s="276"/>
      <c r="X7" s="276"/>
      <c r="Y7" s="276"/>
      <c r="Z7" s="276"/>
      <c r="AA7" s="276"/>
      <c r="AB7" s="276"/>
      <c r="AC7" s="276"/>
      <c r="AD7" s="276"/>
      <c r="AE7" s="276"/>
      <c r="AF7" s="276"/>
      <c r="AG7" s="276"/>
      <c r="AH7" s="276"/>
      <c r="AI7" s="276"/>
      <c r="AJ7" s="276"/>
      <c r="AK7" s="276"/>
      <c r="AL7" s="276"/>
      <c r="AM7" s="276"/>
      <c r="AN7" s="276"/>
      <c r="AO7" s="276"/>
      <c r="AP7" s="276"/>
      <c r="AQ7" s="276"/>
      <c r="AR7" s="276"/>
      <c r="AS7" s="276"/>
      <c r="AT7" s="276"/>
      <c r="AU7" s="276"/>
      <c r="AV7" s="276"/>
      <c r="AW7" s="277"/>
      <c r="AX7" s="266" t="s">
        <v>15</v>
      </c>
      <c r="AY7" s="267"/>
      <c r="AZ7" s="247">
        <v>45909</v>
      </c>
      <c r="BA7" s="248"/>
    </row>
    <row r="8" spans="1:53" ht="16.5" customHeight="1" thickBot="1">
      <c r="A8" s="270"/>
      <c r="B8" s="271"/>
      <c r="C8" s="278"/>
      <c r="D8" s="279"/>
      <c r="E8" s="279"/>
      <c r="F8" s="279"/>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80"/>
      <c r="AX8" s="270"/>
      <c r="AY8" s="271"/>
      <c r="AZ8" s="249"/>
      <c r="BA8" s="250"/>
    </row>
    <row r="10" spans="1:53" ht="54" customHeight="1">
      <c r="A10" s="256" t="s">
        <v>16</v>
      </c>
      <c r="B10" s="256"/>
      <c r="C10" s="256"/>
      <c r="D10" s="257" t="s">
        <v>17</v>
      </c>
      <c r="E10" s="258"/>
      <c r="F10" s="258"/>
      <c r="G10" s="258"/>
      <c r="H10" s="258"/>
      <c r="I10" s="258"/>
      <c r="J10" s="258"/>
      <c r="K10" s="258"/>
      <c r="L10" s="258"/>
      <c r="M10" s="259"/>
      <c r="N10" s="24"/>
      <c r="AN10" s="1"/>
      <c r="AO10" s="1"/>
      <c r="AP10" s="1"/>
    </row>
    <row r="11" spans="1:53" s="3" customFormat="1" ht="75" customHeight="1">
      <c r="A11" s="256" t="s">
        <v>18</v>
      </c>
      <c r="B11" s="256"/>
      <c r="C11" s="256"/>
      <c r="D11" s="260" t="s">
        <v>19</v>
      </c>
      <c r="E11" s="261"/>
      <c r="F11" s="261"/>
      <c r="G11" s="261"/>
      <c r="H11" s="261"/>
      <c r="I11" s="261"/>
      <c r="J11" s="261"/>
      <c r="K11" s="261"/>
      <c r="L11" s="261"/>
      <c r="M11" s="262"/>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56" t="s">
        <v>20</v>
      </c>
      <c r="B12" s="256"/>
      <c r="C12" s="256"/>
      <c r="D12" s="263" t="s">
        <v>21</v>
      </c>
      <c r="E12" s="264"/>
      <c r="F12" s="264"/>
      <c r="G12" s="264"/>
      <c r="H12" s="264"/>
      <c r="I12" s="264"/>
      <c r="J12" s="264"/>
      <c r="K12" s="264"/>
      <c r="L12" s="264"/>
      <c r="M12" s="265"/>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10" t="s">
        <v>22</v>
      </c>
      <c r="B14" s="211"/>
      <c r="C14" s="211"/>
      <c r="D14" s="211"/>
      <c r="E14" s="211"/>
      <c r="F14" s="211"/>
      <c r="G14" s="211"/>
      <c r="H14" s="211"/>
      <c r="I14" s="211"/>
      <c r="J14" s="211"/>
      <c r="K14" s="211"/>
      <c r="L14" s="211"/>
      <c r="M14" s="211"/>
      <c r="N14" s="212"/>
      <c r="O14" s="213"/>
      <c r="P14" s="2"/>
      <c r="Q14" s="218" t="s">
        <v>23</v>
      </c>
      <c r="R14" s="219"/>
      <c r="S14" s="219"/>
      <c r="T14" s="219"/>
      <c r="U14" s="219"/>
      <c r="V14" s="219"/>
      <c r="W14" s="219"/>
      <c r="X14" s="219"/>
      <c r="Y14" s="220"/>
      <c r="Z14" s="220"/>
      <c r="AA14" s="220"/>
      <c r="AB14" s="220"/>
      <c r="AC14" s="220"/>
      <c r="AD14" s="220"/>
      <c r="AE14" s="220"/>
      <c r="AF14" s="219"/>
      <c r="AG14" s="219"/>
      <c r="AH14" s="219"/>
      <c r="AI14" s="219"/>
      <c r="AJ14" s="219"/>
      <c r="AK14" s="219"/>
      <c r="AL14" s="219"/>
      <c r="AM14" s="219"/>
      <c r="AN14" s="221"/>
      <c r="AO14" s="2"/>
      <c r="AP14" s="222" t="s">
        <v>24</v>
      </c>
      <c r="AQ14" s="223"/>
      <c r="AR14" s="224"/>
      <c r="AT14" s="251" t="s">
        <v>25</v>
      </c>
      <c r="AU14" s="252"/>
      <c r="AV14" s="252"/>
      <c r="AW14" s="252"/>
      <c r="AX14" s="253"/>
      <c r="AY14" s="30"/>
      <c r="AZ14" s="222" t="s">
        <v>26</v>
      </c>
      <c r="BA14" s="224"/>
    </row>
    <row r="15" spans="1:53">
      <c r="A15" s="214"/>
      <c r="B15" s="215"/>
      <c r="C15" s="215"/>
      <c r="D15" s="215"/>
      <c r="E15" s="215"/>
      <c r="F15" s="215"/>
      <c r="G15" s="215"/>
      <c r="H15" s="215"/>
      <c r="I15" s="215"/>
      <c r="J15" s="215"/>
      <c r="K15" s="215"/>
      <c r="L15" s="215"/>
      <c r="M15" s="215"/>
      <c r="N15" s="216"/>
      <c r="O15" s="217"/>
      <c r="P15" s="2"/>
      <c r="Q15" s="26"/>
      <c r="R15" s="27"/>
      <c r="S15" s="27"/>
      <c r="T15" s="27"/>
      <c r="U15" s="27"/>
      <c r="V15" s="27"/>
      <c r="W15" s="27"/>
      <c r="X15" s="27"/>
      <c r="Y15" s="242" t="s">
        <v>27</v>
      </c>
      <c r="Z15" s="243"/>
      <c r="AA15" s="244"/>
      <c r="AB15" s="242" t="s">
        <v>28</v>
      </c>
      <c r="AC15" s="243"/>
      <c r="AD15" s="243"/>
      <c r="AE15" s="243"/>
      <c r="AF15" s="244"/>
      <c r="AG15" s="245"/>
      <c r="AH15" s="245"/>
      <c r="AI15" s="245"/>
      <c r="AJ15" s="245"/>
      <c r="AK15" s="245"/>
      <c r="AL15" s="245"/>
      <c r="AM15" s="245"/>
      <c r="AN15" s="246"/>
      <c r="AO15" s="2"/>
      <c r="AP15" s="225"/>
      <c r="AQ15" s="226"/>
      <c r="AR15" s="227"/>
      <c r="AT15" s="254"/>
      <c r="AU15" s="226"/>
      <c r="AV15" s="226"/>
      <c r="AW15" s="226"/>
      <c r="AX15" s="255"/>
      <c r="AY15" s="30"/>
      <c r="AZ15" s="225"/>
      <c r="BA15" s="227"/>
    </row>
    <row r="16" spans="1:53" s="5" customFormat="1" ht="166.5" customHeight="1">
      <c r="A16" s="9" t="s">
        <v>29</v>
      </c>
      <c r="B16" s="10" t="s">
        <v>30</v>
      </c>
      <c r="C16" s="11" t="s">
        <v>31</v>
      </c>
      <c r="D16" s="11" t="s">
        <v>32</v>
      </c>
      <c r="E16" s="12" t="s">
        <v>33</v>
      </c>
      <c r="F16" s="19" t="s">
        <v>34</v>
      </c>
      <c r="G16" s="32" t="s">
        <v>35</v>
      </c>
      <c r="H16" s="12" t="s">
        <v>36</v>
      </c>
      <c r="I16" s="11" t="s">
        <v>37</v>
      </c>
      <c r="J16" s="11" t="s">
        <v>38</v>
      </c>
      <c r="K16" s="12" t="s">
        <v>39</v>
      </c>
      <c r="L16" s="12" t="s">
        <v>40</v>
      </c>
      <c r="M16" s="11" t="s">
        <v>37</v>
      </c>
      <c r="N16" s="11" t="s">
        <v>41</v>
      </c>
      <c r="O16" s="13" t="s">
        <v>42</v>
      </c>
      <c r="P16" s="2"/>
      <c r="Q16" s="14" t="s">
        <v>43</v>
      </c>
      <c r="R16" s="146" t="s">
        <v>44</v>
      </c>
      <c r="S16" s="146" t="s">
        <v>45</v>
      </c>
      <c r="T16" s="146" t="s">
        <v>46</v>
      </c>
      <c r="U16" s="146" t="s">
        <v>47</v>
      </c>
      <c r="V16" s="146" t="s">
        <v>48</v>
      </c>
      <c r="W16" s="146" t="s">
        <v>49</v>
      </c>
      <c r="X16" s="28" t="s">
        <v>50</v>
      </c>
      <c r="Y16" s="123" t="s">
        <v>51</v>
      </c>
      <c r="Z16" s="123" t="s">
        <v>52</v>
      </c>
      <c r="AA16" s="16" t="s">
        <v>53</v>
      </c>
      <c r="AB16" s="234" t="s">
        <v>54</v>
      </c>
      <c r="AC16" s="235"/>
      <c r="AD16" s="16" t="s">
        <v>55</v>
      </c>
      <c r="AE16" s="234" t="s">
        <v>56</v>
      </c>
      <c r="AF16" s="235"/>
      <c r="AG16" s="17" t="s">
        <v>57</v>
      </c>
      <c r="AH16" s="17" t="s">
        <v>58</v>
      </c>
      <c r="AI16" s="17" t="s">
        <v>37</v>
      </c>
      <c r="AJ16" s="17" t="s">
        <v>59</v>
      </c>
      <c r="AK16" s="17" t="s">
        <v>37</v>
      </c>
      <c r="AL16" s="17" t="s">
        <v>41</v>
      </c>
      <c r="AM16" s="17" t="s">
        <v>60</v>
      </c>
      <c r="AN16" s="13" t="s">
        <v>61</v>
      </c>
      <c r="AO16" s="2"/>
      <c r="AP16" s="18" t="s">
        <v>62</v>
      </c>
      <c r="AQ16" s="15" t="s">
        <v>63</v>
      </c>
      <c r="AR16" s="29" t="s">
        <v>64</v>
      </c>
      <c r="AT16" s="119" t="s">
        <v>65</v>
      </c>
      <c r="AU16" s="121" t="s">
        <v>66</v>
      </c>
      <c r="AV16" s="121" t="s">
        <v>67</v>
      </c>
      <c r="AW16" s="121" t="s">
        <v>68</v>
      </c>
      <c r="AX16" s="120" t="s">
        <v>69</v>
      </c>
      <c r="AY16" s="31"/>
      <c r="AZ16" s="122" t="s">
        <v>70</v>
      </c>
      <c r="BA16" s="159" t="s">
        <v>71</v>
      </c>
    </row>
    <row r="17" spans="1:53" s="5" customFormat="1" ht="353.25" customHeight="1">
      <c r="A17" s="149">
        <v>2</v>
      </c>
      <c r="B17" s="172" t="s">
        <v>72</v>
      </c>
      <c r="C17" s="152" t="s">
        <v>142</v>
      </c>
      <c r="D17" s="152" t="s">
        <v>143</v>
      </c>
      <c r="E17" s="152" t="s">
        <v>144</v>
      </c>
      <c r="F17" s="152"/>
      <c r="G17" s="158">
        <v>7</v>
      </c>
      <c r="H17" s="150" t="str">
        <f>IF(G17&lt;=0,"",IF(G17&lt;=2,"Muy Baja",IF(G17&lt;=24,"Baja",IF(G17&lt;=500,"Media",IF(G17&lt;=5000,"Alta","Muy Alta")))))</f>
        <v>Baja</v>
      </c>
      <c r="I17" s="151">
        <f>IF(H17="","",IF(H17="Muy Baja",0.2,IF(H17="Baja",0.4,IF(H17="Media",0.6,IF(H17="Alta",0.8,IF(H17="Muy Alta",1,))))))</f>
        <v>0.4</v>
      </c>
      <c r="J17" s="169" t="s">
        <v>145</v>
      </c>
      <c r="K17" s="170" t="str">
        <f>+J17</f>
        <v>El riesgo afecta la imagen de algún área de la organización.</v>
      </c>
      <c r="L17" s="150" t="str">
        <f>+VLOOKUP(K17,Datos!$O$4:$P$15,2,FALSE)</f>
        <v>Leve</v>
      </c>
      <c r="M17" s="151">
        <f>IF(L17="","",IF(L17="Leve",0.2,IF(L17="Menor",0.4,IF(L17="Moderado",0.6,IF(L17="Mayor",0.8,IF(L17="Catastrófico",1,))))))</f>
        <v>0.2</v>
      </c>
      <c r="N17" s="151" t="str">
        <f>+CONCATENATE(H17, " - ", L17)</f>
        <v>Baja - Leve</v>
      </c>
      <c r="O17" s="171" t="str">
        <f>+VLOOKUP(N17,Datos!J4:K28,2,)</f>
        <v>BAJO</v>
      </c>
      <c r="P17" s="154"/>
      <c r="Q17" s="154">
        <v>1</v>
      </c>
      <c r="R17" s="155" t="s">
        <v>146</v>
      </c>
      <c r="S17" s="155" t="s">
        <v>147</v>
      </c>
      <c r="T17" s="155" t="s">
        <v>148</v>
      </c>
      <c r="U17" s="155" t="s">
        <v>149</v>
      </c>
      <c r="V17" s="155" t="s">
        <v>150</v>
      </c>
      <c r="W17" s="155" t="s">
        <v>151</v>
      </c>
      <c r="X17" s="33" t="str">
        <f>IF(OR(Y17="Preventivo",Y17="Detectivo"),"Probabilidad",IF(Y17="Correctivo","Impacto",""))</f>
        <v>Probabilidad</v>
      </c>
      <c r="Y17" s="6" t="s">
        <v>105</v>
      </c>
      <c r="Z17" s="6" t="s">
        <v>84</v>
      </c>
      <c r="AA17" s="34" t="str">
        <f t="shared" ref="AA17" si="0">IF(AND(Y17="Preventivo",Z17="Automático"),"50%",IF(AND(Y17="Preventivo",Z17="Manual"),"40%",IF(AND(Y17="Detectivo",Z17="Automático"),"40%",IF(AND(Y17="Detectivo",Z17="Manual"),"30%",IF(AND(Y17="Correctivo",Z17="Automático"),"35%",IF(AND(Y17="Correctivo",Z17="Manual"),"25%",""))))))</f>
        <v>30%</v>
      </c>
      <c r="AB17" s="41" t="s">
        <v>85</v>
      </c>
      <c r="AC17" s="8" t="s">
        <v>152</v>
      </c>
      <c r="AD17" s="6" t="s">
        <v>87</v>
      </c>
      <c r="AE17" s="8" t="s">
        <v>88</v>
      </c>
      <c r="AF17" s="8" t="s">
        <v>153</v>
      </c>
      <c r="AG17" s="35">
        <f>IFERROR(IF(X17="Probabilidad",(I17-(+I17*AA17)),IF(X17="Impacto",I17,"")),"")</f>
        <v>0.28000000000000003</v>
      </c>
      <c r="AH17" s="36" t="str">
        <f t="shared" ref="AH17" si="1">IFERROR(IF(AG17="","",IF(AG17&lt;=0.2,"Muy Baja",IF(AG17&lt;=0.4,"Baja",IF(AG17&lt;=0.6,"Media",IF(AG17&lt;=0.8,"Alta","Muy Alta"))))),"")</f>
        <v>Baja</v>
      </c>
      <c r="AI17" s="37">
        <f>I17-(AA17*I17)</f>
        <v>0.28000000000000003</v>
      </c>
      <c r="AJ17" s="38" t="str">
        <f t="shared" ref="AJ17" si="2">IFERROR(IF(AK17="","",IF(AK17&lt;=0.2,"Leve",IF(AK17&lt;=0.4,"Menor",IF(AK17&lt;=0.6,"Moderado",IF(AK17&lt;=0.8,"Mayor","Catastrófico"))))),"")</f>
        <v>Leve</v>
      </c>
      <c r="AK17" s="35">
        <f>IFERROR(IF(X17="Impacto",(M17-(+M17*AA17)),IF(X17="Probabilidad",M17,"")),"")</f>
        <v>0.2</v>
      </c>
      <c r="AL17" s="39" t="str">
        <f>+CONCATENATE(AH17, " - ", AJ17)</f>
        <v>Baja - Leve</v>
      </c>
      <c r="AM17" s="36" t="str">
        <f>+VLOOKUP(AL17,Datos!$J$4:$K$28,2,)</f>
        <v>BAJO</v>
      </c>
      <c r="AN17" s="148" t="s">
        <v>90</v>
      </c>
      <c r="AO17" s="154"/>
      <c r="AP17" s="155" t="s">
        <v>154</v>
      </c>
      <c r="AQ17" s="189" t="s">
        <v>92</v>
      </c>
      <c r="AR17" s="190">
        <v>46387</v>
      </c>
      <c r="AS17" s="156"/>
      <c r="AT17" s="147">
        <v>46155</v>
      </c>
      <c r="AU17" s="155" t="s">
        <v>155</v>
      </c>
      <c r="AV17" s="155" t="s">
        <v>156</v>
      </c>
      <c r="AW17" s="184" t="s">
        <v>95</v>
      </c>
      <c r="AX17" s="157" t="s">
        <v>96</v>
      </c>
      <c r="AY17" s="180"/>
      <c r="AZ17" s="197" t="s">
        <v>157</v>
      </c>
      <c r="BA17" s="186" t="s">
        <v>158</v>
      </c>
    </row>
    <row r="18" spans="1:53" ht="93.75" customHeight="1">
      <c r="B18" s="173"/>
      <c r="C18" s="174"/>
      <c r="D18" s="174"/>
      <c r="E18" s="174"/>
      <c r="F18" s="174"/>
      <c r="G18" s="173"/>
      <c r="H18" s="173"/>
      <c r="I18" s="175"/>
      <c r="J18" s="176"/>
      <c r="K18" s="138"/>
      <c r="L18" s="173"/>
      <c r="M18" s="175"/>
      <c r="N18" s="175"/>
      <c r="O18" s="177"/>
      <c r="P18" s="2"/>
      <c r="Q18" s="124"/>
      <c r="R18" s="25"/>
      <c r="S18" s="25"/>
      <c r="T18" s="25"/>
      <c r="U18" s="25"/>
      <c r="V18" s="25"/>
      <c r="W18" s="25"/>
      <c r="X18" s="124"/>
      <c r="Y18" s="125"/>
      <c r="Z18" s="125"/>
      <c r="AA18" s="160"/>
      <c r="AB18" s="126"/>
      <c r="AC18" s="127"/>
      <c r="AD18" s="125"/>
      <c r="AE18" s="126"/>
      <c r="AF18" s="126"/>
      <c r="AG18" s="161"/>
      <c r="AH18" s="125"/>
      <c r="AI18" s="162"/>
      <c r="AJ18" s="163"/>
      <c r="AK18" s="161"/>
      <c r="AL18" s="164"/>
      <c r="AM18" s="165"/>
      <c r="AN18" s="128"/>
      <c r="AO18" s="2"/>
      <c r="AP18" s="129"/>
      <c r="AQ18" s="129"/>
      <c r="AR18" s="129"/>
      <c r="AT18" s="130"/>
      <c r="AU18" s="131"/>
      <c r="AV18" s="132"/>
      <c r="AW18" s="133"/>
      <c r="AX18" s="134"/>
      <c r="AY18" s="30"/>
      <c r="AZ18" s="132"/>
      <c r="BA18" s="135"/>
    </row>
    <row r="19" spans="1:53" ht="20.45">
      <c r="A19" s="198" t="s">
        <v>140</v>
      </c>
      <c r="B19" s="198"/>
      <c r="C19" s="198"/>
      <c r="D19" s="198"/>
      <c r="E19" s="198"/>
      <c r="F19" s="198"/>
      <c r="G19" s="198"/>
      <c r="H19" s="198"/>
      <c r="P19" s="2"/>
      <c r="BA19" s="118" t="s">
        <v>159</v>
      </c>
    </row>
    <row r="20" spans="1:53">
      <c r="P20" s="2"/>
    </row>
    <row r="21" spans="1:53" s="1" customFormat="1">
      <c r="A21"/>
      <c r="B21"/>
      <c r="C21"/>
      <c r="D21"/>
      <c r="E21"/>
      <c r="F21"/>
      <c r="G21"/>
      <c r="H21"/>
      <c r="I21"/>
      <c r="J21"/>
      <c r="K21"/>
      <c r="P21" s="2"/>
      <c r="AN21" s="4"/>
      <c r="AO21" s="4"/>
      <c r="AP21" s="4"/>
      <c r="AS21"/>
      <c r="AT21"/>
      <c r="AU21"/>
      <c r="AV21"/>
      <c r="AW21"/>
      <c r="AX21"/>
      <c r="AY21"/>
      <c r="AZ21"/>
      <c r="BA21"/>
    </row>
    <row r="22" spans="1:53" s="1" customFormat="1">
      <c r="A22"/>
      <c r="B22"/>
      <c r="C22"/>
      <c r="D22"/>
      <c r="E22"/>
      <c r="F22"/>
      <c r="G22"/>
      <c r="H22"/>
      <c r="I22"/>
      <c r="J22"/>
      <c r="K22"/>
      <c r="P22" s="2"/>
      <c r="AN22" s="4"/>
      <c r="AO22" s="4"/>
      <c r="AP22" s="4"/>
      <c r="AS22"/>
      <c r="AT22"/>
      <c r="AU22"/>
      <c r="AV22"/>
      <c r="AW22"/>
      <c r="AX22"/>
      <c r="AY22"/>
      <c r="AZ22"/>
      <c r="BA22"/>
    </row>
    <row r="23" spans="1:53" s="1" customFormat="1">
      <c r="A23"/>
      <c r="B23"/>
      <c r="C23"/>
      <c r="D23"/>
      <c r="E23"/>
      <c r="F23"/>
      <c r="G23"/>
      <c r="H23"/>
      <c r="I23"/>
      <c r="J23"/>
      <c r="K23"/>
      <c r="P23" s="2"/>
      <c r="AN23" s="4"/>
      <c r="AO23" s="4"/>
      <c r="AP23" s="4"/>
      <c r="AS23"/>
      <c r="AT23"/>
      <c r="AU23"/>
      <c r="AV23"/>
      <c r="AW23"/>
      <c r="AX23"/>
      <c r="AY23"/>
      <c r="AZ23"/>
      <c r="BA23"/>
    </row>
    <row r="24" spans="1:53" s="1" customFormat="1">
      <c r="A24"/>
      <c r="B24"/>
      <c r="C24"/>
      <c r="D24"/>
      <c r="E24"/>
      <c r="F24"/>
      <c r="G24"/>
      <c r="H24"/>
      <c r="I24"/>
      <c r="J24"/>
      <c r="K24"/>
      <c r="P24" s="2"/>
      <c r="AN24" s="4"/>
      <c r="AO24" s="4"/>
      <c r="AP24" s="4"/>
      <c r="AS24"/>
      <c r="AT24"/>
      <c r="AU24"/>
      <c r="AV24"/>
      <c r="AW24"/>
      <c r="AX24"/>
      <c r="AY24"/>
      <c r="AZ24"/>
      <c r="BA24"/>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sheetData>
  <mergeCells count="28">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P14:AR15"/>
    <mergeCell ref="AT14:AX15"/>
    <mergeCell ref="AZ14:BA15"/>
    <mergeCell ref="Y15:AA15"/>
    <mergeCell ref="AB15:AF15"/>
    <mergeCell ref="AG15:AN15"/>
    <mergeCell ref="A19:H19"/>
    <mergeCell ref="AB16:AC16"/>
    <mergeCell ref="AE16:AF16"/>
    <mergeCell ref="A14:O15"/>
    <mergeCell ref="Q14:AN14"/>
  </mergeCells>
  <conditionalFormatting sqref="H17:H18">
    <cfRule type="cellIs" dxfId="24" priority="24" operator="equal">
      <formula>"Muy Alta"</formula>
    </cfRule>
    <cfRule type="cellIs" dxfId="23" priority="25" operator="equal">
      <formula>"Alta"</formula>
    </cfRule>
    <cfRule type="cellIs" dxfId="22" priority="26" operator="equal">
      <formula>"Media"</formula>
    </cfRule>
    <cfRule type="cellIs" dxfId="21" priority="27" operator="equal">
      <formula>"Muy Baja"</formula>
    </cfRule>
    <cfRule type="cellIs" dxfId="20" priority="28" operator="equal">
      <formula>"Baja"</formula>
    </cfRule>
  </conditionalFormatting>
  <conditionalFormatting sqref="L17:L18">
    <cfRule type="cellIs" dxfId="19" priority="19" operator="equal">
      <formula>"Leve"</formula>
    </cfRule>
    <cfRule type="cellIs" dxfId="18" priority="20" operator="equal">
      <formula>"Catastrófico"</formula>
    </cfRule>
    <cfRule type="cellIs" dxfId="17" priority="21" operator="equal">
      <formula>"Mayor"</formula>
    </cfRule>
    <cfRule type="cellIs" dxfId="16" priority="22" operator="equal">
      <formula>"Moderado"</formula>
    </cfRule>
    <cfRule type="cellIs" dxfId="15" priority="23" operator="equal">
      <formula>"Menor"</formula>
    </cfRule>
  </conditionalFormatting>
  <conditionalFormatting sqref="O17:O18 AM17:AM18">
    <cfRule type="cellIs" dxfId="14" priority="15" operator="equal">
      <formula>"EXTREMO"</formula>
    </cfRule>
    <cfRule type="cellIs" dxfId="13" priority="16" operator="equal">
      <formula>"ALTO"</formula>
    </cfRule>
    <cfRule type="cellIs" dxfId="12" priority="17" operator="equal">
      <formula>"BAJO"</formula>
    </cfRule>
    <cfRule type="cellIs" dxfId="11" priority="18" operator="equal">
      <formula>"MODERADO"</formula>
    </cfRule>
  </conditionalFormatting>
  <conditionalFormatting sqref="AH17:AH18">
    <cfRule type="cellIs" dxfId="10" priority="10" operator="equal">
      <formula>"Muy Baja"</formula>
    </cfRule>
    <cfRule type="cellIs" dxfId="9" priority="11" operator="equal">
      <formula>"Baja"</formula>
    </cfRule>
    <cfRule type="cellIs" dxfId="8" priority="12" operator="equal">
      <formula>"Media"</formula>
    </cfRule>
    <cfRule type="cellIs" dxfId="7" priority="13" operator="equal">
      <formula>"Muy Alta"</formula>
    </cfRule>
    <cfRule type="cellIs" dxfId="6" priority="14" operator="equal">
      <formula>"Alta"</formula>
    </cfRule>
  </conditionalFormatting>
  <conditionalFormatting sqref="AJ17:AJ18">
    <cfRule type="cellIs" dxfId="5" priority="5" operator="equal">
      <formula>"Catastrófico"</formula>
    </cfRule>
    <cfRule type="cellIs" dxfId="4" priority="6" operator="equal">
      <formula>"Mayor"</formula>
    </cfRule>
    <cfRule type="cellIs" dxfId="3" priority="7" operator="equal">
      <formula>"Moderado"</formula>
    </cfRule>
    <cfRule type="cellIs" dxfId="2" priority="8" operator="equal">
      <formula>"Menor"</formula>
    </cfRule>
    <cfRule type="cellIs" dxfId="1" priority="9" operator="equal">
      <formula>"Leve"</formula>
    </cfRule>
  </conditionalFormatting>
  <hyperlinks>
    <hyperlink ref="A14:O15" location="Instructivo!A1" display="IDENTIFICACIÓN DEL RIESGO" xr:uid="{EFD56381-83C6-42B9-81AF-59A48B5F4572}"/>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A466A1C1-046A-4354-A6A8-1BF6A6C65980}">
          <x14:formula1>
            <xm:f>Datos!$P$38:$P$39</xm:f>
          </x14:formula1>
          <xm:sqref>AE17:AE18</xm:sqref>
        </x14:dataValidation>
        <x14:dataValidation type="list" allowBlank="1" showInputMessage="1" showErrorMessage="1" xr:uid="{01162A47-4C14-479C-A060-34B0A57BF935}">
          <x14:formula1>
            <xm:f>Datos!$P$34:$P$35</xm:f>
          </x14:formula1>
          <xm:sqref>AD17:AD18</xm:sqref>
        </x14:dataValidation>
        <x14:dataValidation type="list" allowBlank="1" showInputMessage="1" showErrorMessage="1" xr:uid="{ADC8F1F4-0212-46F8-86A9-3CBC98C2F436}">
          <x14:formula1>
            <xm:f>Datos!$P$30:$P$31</xm:f>
          </x14:formula1>
          <xm:sqref>AB17:AB18</xm:sqref>
        </x14:dataValidation>
        <x14:dataValidation type="list" allowBlank="1" showInputMessage="1" showErrorMessage="1" xr:uid="{0FCAB948-66BF-4DD0-BB03-2C441A343302}">
          <x14:formula1>
            <xm:f>Instructivo!$E$3:$E$9</xm:f>
          </x14:formula1>
          <xm:sqref>F17:F18</xm:sqref>
        </x14:dataValidation>
        <x14:dataValidation type="list" allowBlank="1" showInputMessage="1" showErrorMessage="1" xr:uid="{26CAEB3E-2779-43AD-9A28-4EBF2274C313}">
          <x14:formula1>
            <xm:f>Datos!$P$25:$P$26</xm:f>
          </x14:formula1>
          <xm:sqref>Z17:Z18</xm:sqref>
        </x14:dataValidation>
        <x14:dataValidation type="list" allowBlank="1" showInputMessage="1" showErrorMessage="1" xr:uid="{F74EC5C4-C833-4729-9F6B-B2F9370BA119}">
          <x14:formula1>
            <xm:f>Datos!$P$19:$P$22</xm:f>
          </x14:formula1>
          <xm:sqref>Y17:Y18</xm:sqref>
        </x14:dataValidation>
        <x14:dataValidation type="list" allowBlank="1" showInputMessage="1" showErrorMessage="1" xr:uid="{98A1C743-9A97-49A9-BDD2-F99858134B4E}">
          <x14:formula1>
            <xm:f>Datos!$O$3:$O$15</xm:f>
          </x14:formula1>
          <xm:sqref>J17:J18</xm:sqref>
        </x14:dataValidation>
        <x14:dataValidation type="list" allowBlank="1" showInputMessage="1" showErrorMessage="1" xr:uid="{44FBE046-74A4-4AE9-91FD-231F210C9CD4}">
          <x14:formula1>
            <xm:f>Datos!$A$4:$A$6</xm:f>
          </x14:formula1>
          <xm:sqref>B17:B18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21" t="s">
        <v>160</v>
      </c>
      <c r="D3" t="s">
        <v>161</v>
      </c>
      <c r="G3" t="s">
        <v>162</v>
      </c>
      <c r="J3" t="s">
        <v>163</v>
      </c>
      <c r="O3" t="s">
        <v>164</v>
      </c>
      <c r="P3" t="s">
        <v>162</v>
      </c>
    </row>
    <row r="4" spans="1:17">
      <c r="A4" t="s">
        <v>165</v>
      </c>
      <c r="D4" t="s">
        <v>166</v>
      </c>
      <c r="E4" s="20">
        <v>0.2</v>
      </c>
      <c r="G4" t="s">
        <v>167</v>
      </c>
      <c r="H4" s="20">
        <v>0.2</v>
      </c>
      <c r="J4" t="s">
        <v>168</v>
      </c>
      <c r="K4" t="s">
        <v>169</v>
      </c>
      <c r="O4" t="s">
        <v>170</v>
      </c>
      <c r="P4" s="3" t="s">
        <v>171</v>
      </c>
      <c r="Q4" s="23">
        <v>0.2</v>
      </c>
    </row>
    <row r="5" spans="1:17">
      <c r="A5" t="s">
        <v>172</v>
      </c>
      <c r="D5" t="s">
        <v>173</v>
      </c>
      <c r="E5" s="20">
        <v>0.4</v>
      </c>
      <c r="G5" t="s">
        <v>174</v>
      </c>
      <c r="H5" s="20">
        <v>0.4</v>
      </c>
      <c r="J5" t="s">
        <v>175</v>
      </c>
      <c r="K5" t="s">
        <v>169</v>
      </c>
      <c r="O5" s="22" t="s">
        <v>176</v>
      </c>
      <c r="P5" s="3" t="s">
        <v>177</v>
      </c>
      <c r="Q5" s="23">
        <v>0.4</v>
      </c>
    </row>
    <row r="6" spans="1:17">
      <c r="A6" t="s">
        <v>72</v>
      </c>
      <c r="D6" t="s">
        <v>178</v>
      </c>
      <c r="E6" s="20">
        <v>0.6</v>
      </c>
      <c r="G6" t="s">
        <v>89</v>
      </c>
      <c r="H6" s="20">
        <v>0.6</v>
      </c>
      <c r="J6" t="s">
        <v>179</v>
      </c>
      <c r="K6" t="s">
        <v>89</v>
      </c>
      <c r="O6" t="s">
        <v>180</v>
      </c>
      <c r="P6" s="3" t="s">
        <v>181</v>
      </c>
      <c r="Q6" s="23">
        <v>0.6</v>
      </c>
    </row>
    <row r="7" spans="1:17">
      <c r="D7" t="s">
        <v>182</v>
      </c>
      <c r="E7" s="20">
        <v>0.8</v>
      </c>
      <c r="G7" t="s">
        <v>183</v>
      </c>
      <c r="H7" s="20">
        <v>0.8</v>
      </c>
      <c r="J7" t="s">
        <v>184</v>
      </c>
      <c r="K7" t="s">
        <v>185</v>
      </c>
      <c r="O7" t="s">
        <v>186</v>
      </c>
      <c r="P7" s="3" t="s">
        <v>187</v>
      </c>
      <c r="Q7" s="23">
        <v>0.8</v>
      </c>
    </row>
    <row r="8" spans="1:17">
      <c r="D8" t="s">
        <v>188</v>
      </c>
      <c r="E8" s="20">
        <v>1</v>
      </c>
      <c r="G8" t="s">
        <v>189</v>
      </c>
      <c r="H8" s="20">
        <v>1</v>
      </c>
      <c r="J8" t="s">
        <v>190</v>
      </c>
      <c r="K8" t="s">
        <v>191</v>
      </c>
      <c r="O8" t="s">
        <v>192</v>
      </c>
      <c r="P8" s="3" t="s">
        <v>193</v>
      </c>
      <c r="Q8" s="23">
        <v>1</v>
      </c>
    </row>
    <row r="9" spans="1:17">
      <c r="J9" t="s">
        <v>194</v>
      </c>
      <c r="K9" t="s">
        <v>169</v>
      </c>
    </row>
    <row r="10" spans="1:17">
      <c r="J10" t="s">
        <v>195</v>
      </c>
      <c r="K10" t="s">
        <v>89</v>
      </c>
      <c r="O10" t="s">
        <v>196</v>
      </c>
    </row>
    <row r="11" spans="1:17">
      <c r="J11" t="s">
        <v>197</v>
      </c>
      <c r="K11" t="s">
        <v>89</v>
      </c>
      <c r="O11" t="s">
        <v>145</v>
      </c>
      <c r="P11" s="3" t="s">
        <v>171</v>
      </c>
      <c r="Q11" s="23">
        <v>0.2</v>
      </c>
    </row>
    <row r="12" spans="1:17" ht="30.75" customHeight="1">
      <c r="J12" t="s">
        <v>198</v>
      </c>
      <c r="K12" t="s">
        <v>185</v>
      </c>
      <c r="O12" s="22" t="s">
        <v>199</v>
      </c>
      <c r="P12" s="3" t="s">
        <v>177</v>
      </c>
      <c r="Q12" s="23">
        <v>0.4</v>
      </c>
    </row>
    <row r="13" spans="1:17" ht="28.9">
      <c r="J13" t="s">
        <v>200</v>
      </c>
      <c r="K13" t="s">
        <v>191</v>
      </c>
      <c r="O13" s="22" t="s">
        <v>76</v>
      </c>
      <c r="P13" s="3" t="s">
        <v>181</v>
      </c>
      <c r="Q13" s="23">
        <v>0.6</v>
      </c>
    </row>
    <row r="14" spans="1:17" ht="28.9">
      <c r="J14" t="s">
        <v>201</v>
      </c>
      <c r="K14" t="s">
        <v>89</v>
      </c>
      <c r="O14" s="22" t="s">
        <v>202</v>
      </c>
      <c r="P14" s="3" t="s">
        <v>187</v>
      </c>
      <c r="Q14" s="23">
        <v>0.8</v>
      </c>
    </row>
    <row r="15" spans="1:17" ht="28.9">
      <c r="J15" t="s">
        <v>203</v>
      </c>
      <c r="K15" t="s">
        <v>89</v>
      </c>
      <c r="O15" s="22" t="s">
        <v>204</v>
      </c>
      <c r="P15" s="3" t="s">
        <v>193</v>
      </c>
      <c r="Q15" s="23">
        <v>1</v>
      </c>
    </row>
    <row r="16" spans="1:17">
      <c r="J16" t="s">
        <v>205</v>
      </c>
      <c r="K16" t="s">
        <v>89</v>
      </c>
    </row>
    <row r="17" spans="10:17">
      <c r="J17" t="s">
        <v>206</v>
      </c>
      <c r="K17" t="s">
        <v>185</v>
      </c>
    </row>
    <row r="18" spans="10:17">
      <c r="J18" t="s">
        <v>207</v>
      </c>
      <c r="K18" t="s">
        <v>191</v>
      </c>
    </row>
    <row r="19" spans="10:17">
      <c r="J19" t="s">
        <v>208</v>
      </c>
      <c r="K19" t="s">
        <v>89</v>
      </c>
      <c r="P19" t="s">
        <v>209</v>
      </c>
    </row>
    <row r="20" spans="10:17">
      <c r="J20" t="s">
        <v>210</v>
      </c>
      <c r="K20" t="s">
        <v>89</v>
      </c>
      <c r="P20" t="s">
        <v>83</v>
      </c>
      <c r="Q20" s="20">
        <v>0.25</v>
      </c>
    </row>
    <row r="21" spans="10:17">
      <c r="J21" t="s">
        <v>211</v>
      </c>
      <c r="K21" t="s">
        <v>185</v>
      </c>
      <c r="P21" t="s">
        <v>105</v>
      </c>
      <c r="Q21" s="20">
        <v>0.15</v>
      </c>
    </row>
    <row r="22" spans="10:17">
      <c r="J22" t="s">
        <v>212</v>
      </c>
      <c r="K22" t="s">
        <v>185</v>
      </c>
      <c r="P22" t="s">
        <v>135</v>
      </c>
      <c r="Q22" s="20">
        <v>0.1</v>
      </c>
    </row>
    <row r="23" spans="10:17">
      <c r="J23" t="s">
        <v>213</v>
      </c>
      <c r="K23" t="s">
        <v>191</v>
      </c>
    </row>
    <row r="24" spans="10:17">
      <c r="J24" t="s">
        <v>214</v>
      </c>
      <c r="K24" t="s">
        <v>185</v>
      </c>
      <c r="P24" t="s">
        <v>215</v>
      </c>
    </row>
    <row r="25" spans="10:17">
      <c r="J25" t="s">
        <v>216</v>
      </c>
      <c r="K25" t="s">
        <v>185</v>
      </c>
      <c r="P25" t="s">
        <v>217</v>
      </c>
      <c r="Q25" s="20">
        <v>0.25</v>
      </c>
    </row>
    <row r="26" spans="10:17">
      <c r="J26" t="s">
        <v>218</v>
      </c>
      <c r="K26" t="s">
        <v>185</v>
      </c>
      <c r="P26" t="s">
        <v>84</v>
      </c>
      <c r="Q26" s="20">
        <v>0.15</v>
      </c>
    </row>
    <row r="27" spans="10:17">
      <c r="J27" t="s">
        <v>219</v>
      </c>
      <c r="K27" t="s">
        <v>185</v>
      </c>
    </row>
    <row r="28" spans="10:17">
      <c r="J28" t="s">
        <v>220</v>
      </c>
      <c r="K28" t="s">
        <v>191</v>
      </c>
    </row>
    <row r="29" spans="10:17">
      <c r="P29" t="s">
        <v>221</v>
      </c>
    </row>
    <row r="30" spans="10:17">
      <c r="P30" t="s">
        <v>85</v>
      </c>
    </row>
    <row r="31" spans="10:17">
      <c r="P31" t="s">
        <v>222</v>
      </c>
    </row>
    <row r="33" spans="16:16">
      <c r="P33" t="s">
        <v>223</v>
      </c>
    </row>
    <row r="34" spans="16:16">
      <c r="P34" t="s">
        <v>87</v>
      </c>
    </row>
    <row r="35" spans="16:16">
      <c r="P35" t="s">
        <v>224</v>
      </c>
    </row>
    <row r="37" spans="16:16">
      <c r="P37" t="s">
        <v>225</v>
      </c>
    </row>
    <row r="38" spans="16:16">
      <c r="P38" t="s">
        <v>88</v>
      </c>
    </row>
    <row r="39" spans="16:16">
      <c r="P39" t="s">
        <v>226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zoomScale="80" zoomScaleNormal="80" workbookViewId="0"/>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3" t="s">
        <v>227</v>
      </c>
      <c r="F2" s="73" t="s">
        <v>228</v>
      </c>
    </row>
    <row r="3" spans="1:12" ht="43.15">
      <c r="E3" s="72" t="s">
        <v>229</v>
      </c>
      <c r="F3" s="71" t="s">
        <v>230</v>
      </c>
    </row>
    <row r="4" spans="1:12" ht="43.15">
      <c r="E4" s="72" t="s">
        <v>231</v>
      </c>
      <c r="F4" s="71" t="s">
        <v>232</v>
      </c>
    </row>
    <row r="5" spans="1:12" ht="144">
      <c r="E5" s="72" t="s">
        <v>233</v>
      </c>
      <c r="F5" s="71" t="s">
        <v>234</v>
      </c>
    </row>
    <row r="6" spans="1:12" ht="43.15">
      <c r="E6" s="72" t="s">
        <v>235</v>
      </c>
      <c r="F6" s="71" t="s">
        <v>236</v>
      </c>
    </row>
    <row r="7" spans="1:12" ht="72">
      <c r="E7" s="72" t="s">
        <v>237</v>
      </c>
      <c r="F7" s="71" t="s">
        <v>238</v>
      </c>
    </row>
    <row r="8" spans="1:12" ht="57.6">
      <c r="E8" s="72" t="s">
        <v>239</v>
      </c>
      <c r="F8" s="71" t="s">
        <v>240</v>
      </c>
    </row>
    <row r="9" spans="1:12" ht="72">
      <c r="E9" s="72" t="s">
        <v>241</v>
      </c>
      <c r="F9" s="71" t="s">
        <v>242</v>
      </c>
    </row>
    <row r="11" spans="1:12">
      <c r="B11" s="289" t="s">
        <v>243</v>
      </c>
      <c r="C11" s="289"/>
      <c r="D11" s="289"/>
      <c r="E11" s="289"/>
      <c r="F11" s="289"/>
      <c r="G11" s="289"/>
      <c r="H11" s="289"/>
      <c r="I11" s="289"/>
      <c r="J11" s="289"/>
      <c r="K11" s="289"/>
      <c r="L11" s="289"/>
    </row>
    <row r="12" spans="1:12">
      <c r="B12" s="289"/>
      <c r="C12" s="289"/>
      <c r="D12" s="289"/>
      <c r="E12" s="289"/>
      <c r="F12" s="289"/>
      <c r="G12" s="289"/>
      <c r="H12" s="289"/>
      <c r="I12" s="289"/>
      <c r="J12" s="289"/>
      <c r="K12" s="289"/>
      <c r="L12" s="289"/>
    </row>
    <row r="13" spans="1:12" ht="23.45">
      <c r="B13" s="290" t="s">
        <v>244</v>
      </c>
      <c r="C13" s="290"/>
      <c r="D13" s="290"/>
      <c r="E13" s="290"/>
      <c r="F13" s="290"/>
      <c r="G13" s="290"/>
      <c r="H13" s="290"/>
      <c r="I13" s="290"/>
      <c r="J13" s="290"/>
      <c r="K13" s="290"/>
      <c r="L13" s="290"/>
    </row>
    <row r="15" spans="1:12" ht="28.9">
      <c r="A15" s="42" t="s">
        <v>245</v>
      </c>
      <c r="B15" s="43">
        <v>1</v>
      </c>
      <c r="C15" s="291" t="s">
        <v>246</v>
      </c>
      <c r="D15" s="292"/>
      <c r="E15" s="292"/>
      <c r="F15" s="292"/>
      <c r="G15" s="292"/>
      <c r="H15" s="292"/>
      <c r="I15" s="292"/>
      <c r="J15" s="292"/>
      <c r="K15" s="292"/>
      <c r="L15" s="292"/>
    </row>
    <row r="16" spans="1:12" ht="18.600000000000001" thickBot="1">
      <c r="C16" s="293"/>
      <c r="D16" s="294"/>
      <c r="E16" s="294"/>
      <c r="F16" s="294"/>
      <c r="G16" s="294"/>
      <c r="H16" s="294"/>
      <c r="I16" s="294"/>
      <c r="J16" s="294"/>
      <c r="K16" s="294"/>
      <c r="L16" s="294"/>
    </row>
    <row r="17" spans="1:12" ht="18.600000000000001" thickBot="1">
      <c r="B17" s="295" t="s">
        <v>247</v>
      </c>
      <c r="C17" s="296"/>
      <c r="D17" s="296"/>
      <c r="E17" s="296"/>
      <c r="F17" s="297"/>
      <c r="G17" s="44"/>
      <c r="H17" s="295" t="s">
        <v>248</v>
      </c>
      <c r="I17" s="298"/>
      <c r="J17" s="298"/>
      <c r="K17" s="298"/>
      <c r="L17" s="299"/>
    </row>
    <row r="18" spans="1:12" ht="23.45">
      <c r="B18" s="45" t="s">
        <v>249</v>
      </c>
      <c r="C18" s="300" t="s">
        <v>55</v>
      </c>
      <c r="D18" s="301"/>
      <c r="E18" s="301"/>
      <c r="F18" s="302"/>
      <c r="G18" s="44"/>
      <c r="H18" s="45" t="s">
        <v>249</v>
      </c>
      <c r="I18" s="303" t="s">
        <v>55</v>
      </c>
      <c r="J18" s="303"/>
      <c r="K18" s="303"/>
      <c r="L18" s="304"/>
    </row>
    <row r="19" spans="1:12" ht="18">
      <c r="B19" s="46">
        <v>100</v>
      </c>
      <c r="C19" s="47" t="s">
        <v>188</v>
      </c>
      <c r="D19" s="305" t="s">
        <v>250</v>
      </c>
      <c r="E19" s="306"/>
      <c r="F19" s="307"/>
      <c r="G19" s="48"/>
      <c r="H19" s="46">
        <v>100</v>
      </c>
      <c r="I19" s="47" t="s">
        <v>251</v>
      </c>
      <c r="J19" s="305" t="s">
        <v>252</v>
      </c>
      <c r="K19" s="306"/>
      <c r="L19" s="307"/>
    </row>
    <row r="20" spans="1:12" ht="18">
      <c r="B20" s="46">
        <v>80</v>
      </c>
      <c r="C20" s="49" t="s">
        <v>182</v>
      </c>
      <c r="D20" s="308" t="s">
        <v>253</v>
      </c>
      <c r="E20" s="309"/>
      <c r="F20" s="310"/>
      <c r="G20" s="48"/>
      <c r="H20" s="46">
        <v>80</v>
      </c>
      <c r="I20" s="49" t="s">
        <v>254</v>
      </c>
      <c r="J20" s="308" t="s">
        <v>255</v>
      </c>
      <c r="K20" s="309"/>
      <c r="L20" s="310"/>
    </row>
    <row r="21" spans="1:12" ht="18">
      <c r="B21" s="46">
        <v>60</v>
      </c>
      <c r="C21" s="50" t="s">
        <v>178</v>
      </c>
      <c r="D21" s="308" t="s">
        <v>256</v>
      </c>
      <c r="E21" s="309"/>
      <c r="F21" s="310"/>
      <c r="G21" s="48"/>
      <c r="H21" s="46">
        <v>60</v>
      </c>
      <c r="I21" s="50" t="s">
        <v>257</v>
      </c>
      <c r="J21" s="308" t="s">
        <v>258</v>
      </c>
      <c r="K21" s="309"/>
      <c r="L21" s="310"/>
    </row>
    <row r="22" spans="1:12" ht="18">
      <c r="B22" s="46">
        <v>40</v>
      </c>
      <c r="C22" s="51" t="s">
        <v>173</v>
      </c>
      <c r="D22" s="308" t="s">
        <v>259</v>
      </c>
      <c r="E22" s="309"/>
      <c r="F22" s="310"/>
      <c r="G22" s="48"/>
      <c r="H22" s="46">
        <v>40</v>
      </c>
      <c r="I22" s="51" t="s">
        <v>260</v>
      </c>
      <c r="J22" s="308" t="s">
        <v>261</v>
      </c>
      <c r="K22" s="309"/>
      <c r="L22" s="310"/>
    </row>
    <row r="23" spans="1:12" ht="18.600000000000001" thickBot="1">
      <c r="B23" s="52">
        <v>20</v>
      </c>
      <c r="C23" s="53" t="s">
        <v>166</v>
      </c>
      <c r="D23" s="312" t="s">
        <v>262</v>
      </c>
      <c r="E23" s="313"/>
      <c r="F23" s="314"/>
      <c r="G23" s="48"/>
      <c r="H23" s="52">
        <v>20</v>
      </c>
      <c r="I23" s="53" t="s">
        <v>263</v>
      </c>
      <c r="J23" s="312" t="s">
        <v>264</v>
      </c>
      <c r="K23" s="313"/>
      <c r="L23" s="314"/>
    </row>
    <row r="24" spans="1:12">
      <c r="B24" s="44" t="s">
        <v>265</v>
      </c>
      <c r="C24" s="44"/>
      <c r="D24" s="44"/>
      <c r="E24" s="44"/>
      <c r="F24" s="44"/>
      <c r="G24" s="44"/>
      <c r="H24" s="44" t="s">
        <v>265</v>
      </c>
      <c r="I24" s="44"/>
      <c r="J24" s="44"/>
      <c r="K24" s="44"/>
      <c r="L24" s="44"/>
    </row>
    <row r="27" spans="1:12" ht="28.9">
      <c r="A27" s="42" t="s">
        <v>245</v>
      </c>
      <c r="B27" s="43">
        <v>2</v>
      </c>
      <c r="C27" s="291" t="s">
        <v>162</v>
      </c>
      <c r="D27" s="292"/>
      <c r="E27" s="292"/>
      <c r="F27" s="292"/>
      <c r="G27" s="292"/>
      <c r="H27" s="292"/>
      <c r="I27" s="292"/>
      <c r="J27" s="292"/>
      <c r="K27" s="292"/>
      <c r="L27" s="292"/>
    </row>
    <row r="28" spans="1:12">
      <c r="B28" s="44"/>
      <c r="C28" s="44"/>
      <c r="D28" s="44"/>
      <c r="E28" s="44"/>
      <c r="F28" s="44"/>
      <c r="G28" s="44"/>
      <c r="H28" s="44"/>
      <c r="I28" s="44"/>
      <c r="J28" s="44"/>
      <c r="K28" s="54"/>
      <c r="L28" s="54"/>
    </row>
    <row r="29" spans="1:12" ht="18">
      <c r="B29" s="315" t="s">
        <v>266</v>
      </c>
      <c r="C29" s="316"/>
      <c r="D29" s="316"/>
      <c r="E29" s="316"/>
      <c r="F29" s="316"/>
      <c r="G29" s="316"/>
      <c r="H29" s="316"/>
      <c r="I29" s="316"/>
      <c r="J29" s="316"/>
      <c r="K29" s="317"/>
      <c r="L29" s="54"/>
    </row>
    <row r="30" spans="1:12" ht="17.45">
      <c r="B30" s="318" t="s">
        <v>267</v>
      </c>
      <c r="C30" s="318"/>
      <c r="D30" s="318" t="s">
        <v>268</v>
      </c>
      <c r="E30" s="318"/>
      <c r="F30" s="318" t="s">
        <v>172</v>
      </c>
      <c r="G30" s="318"/>
      <c r="H30" s="318"/>
      <c r="I30" s="318"/>
      <c r="J30" s="318"/>
      <c r="K30" s="318"/>
    </row>
    <row r="31" spans="1:12" ht="18">
      <c r="B31" s="55">
        <v>100</v>
      </c>
      <c r="C31" s="56" t="s">
        <v>193</v>
      </c>
      <c r="D31" s="311" t="s">
        <v>269</v>
      </c>
      <c r="E31" s="311"/>
      <c r="F31" s="311" t="s">
        <v>204</v>
      </c>
      <c r="G31" s="311"/>
      <c r="H31" s="311"/>
      <c r="I31" s="311"/>
      <c r="J31" s="311"/>
      <c r="K31" s="311"/>
    </row>
    <row r="32" spans="1:12" ht="18">
      <c r="B32" s="55">
        <v>80</v>
      </c>
      <c r="C32" s="57" t="s">
        <v>187</v>
      </c>
      <c r="D32" s="311" t="s">
        <v>270</v>
      </c>
      <c r="E32" s="311"/>
      <c r="F32" s="311" t="s">
        <v>271</v>
      </c>
      <c r="G32" s="311"/>
      <c r="H32" s="311"/>
      <c r="I32" s="311"/>
      <c r="J32" s="311"/>
      <c r="K32" s="311"/>
    </row>
    <row r="33" spans="1:26" ht="18">
      <c r="B33" s="55">
        <v>60</v>
      </c>
      <c r="C33" s="58" t="s">
        <v>181</v>
      </c>
      <c r="D33" s="311" t="s">
        <v>272</v>
      </c>
      <c r="E33" s="311"/>
      <c r="F33" s="311" t="s">
        <v>273</v>
      </c>
      <c r="G33" s="311"/>
      <c r="H33" s="311"/>
      <c r="I33" s="311"/>
      <c r="J33" s="311"/>
      <c r="K33" s="311"/>
    </row>
    <row r="34" spans="1:26" ht="18">
      <c r="B34" s="55">
        <v>40</v>
      </c>
      <c r="C34" s="59" t="s">
        <v>177</v>
      </c>
      <c r="D34" s="311" t="s">
        <v>274</v>
      </c>
      <c r="E34" s="311"/>
      <c r="F34" s="311" t="s">
        <v>275</v>
      </c>
      <c r="G34" s="311"/>
      <c r="H34" s="311"/>
      <c r="I34" s="311"/>
      <c r="J34" s="311"/>
      <c r="K34" s="311"/>
    </row>
    <row r="35" spans="1:26" ht="18">
      <c r="B35" s="55">
        <v>20</v>
      </c>
      <c r="C35" s="60" t="s">
        <v>171</v>
      </c>
      <c r="D35" s="311" t="s">
        <v>276</v>
      </c>
      <c r="E35" s="311"/>
      <c r="F35" s="311" t="s">
        <v>145</v>
      </c>
      <c r="G35" s="311"/>
      <c r="H35" s="311"/>
      <c r="I35" s="311"/>
      <c r="J35" s="311"/>
      <c r="K35" s="311"/>
    </row>
    <row r="38" spans="1:26" ht="28.9">
      <c r="A38" s="42" t="s">
        <v>245</v>
      </c>
      <c r="B38" s="43"/>
      <c r="C38" s="293" t="s">
        <v>277</v>
      </c>
      <c r="D38" s="294"/>
      <c r="E38" s="294"/>
      <c r="F38" s="294"/>
      <c r="G38" s="294"/>
      <c r="H38" s="294"/>
      <c r="I38" s="294"/>
      <c r="J38" s="294"/>
      <c r="K38" s="294"/>
      <c r="L38" s="294"/>
      <c r="X38" s="5"/>
      <c r="Y38" s="61"/>
    </row>
    <row r="39" spans="1:26">
      <c r="X39" s="5"/>
      <c r="Y39" s="61"/>
    </row>
    <row r="40" spans="1:26" ht="151.15" thickBot="1">
      <c r="B40" s="62" t="s">
        <v>278</v>
      </c>
      <c r="C40" s="63" t="s">
        <v>279</v>
      </c>
      <c r="D40" s="63" t="s">
        <v>280</v>
      </c>
      <c r="E40" s="62" t="s">
        <v>281</v>
      </c>
      <c r="F40" s="62" t="s">
        <v>282</v>
      </c>
      <c r="G40" s="62" t="s">
        <v>283</v>
      </c>
      <c r="H40" s="62" t="s">
        <v>284</v>
      </c>
      <c r="I40" s="62" t="s">
        <v>285</v>
      </c>
      <c r="J40" s="62" t="s">
        <v>286</v>
      </c>
      <c r="K40" s="62" t="s">
        <v>287</v>
      </c>
      <c r="L40" s="62" t="s">
        <v>288</v>
      </c>
      <c r="M40" s="62" t="s">
        <v>289</v>
      </c>
      <c r="N40" s="62" t="s">
        <v>290</v>
      </c>
      <c r="O40" s="62" t="s">
        <v>291</v>
      </c>
      <c r="P40" s="62" t="s">
        <v>292</v>
      </c>
      <c r="Q40" s="62" t="s">
        <v>293</v>
      </c>
      <c r="R40" s="62" t="s">
        <v>294</v>
      </c>
      <c r="S40" s="62" t="s">
        <v>295</v>
      </c>
      <c r="T40" s="62" t="s">
        <v>296</v>
      </c>
      <c r="U40" s="62" t="s">
        <v>297</v>
      </c>
      <c r="V40" s="62" t="s">
        <v>298</v>
      </c>
      <c r="W40" s="62" t="s">
        <v>299</v>
      </c>
      <c r="X40" s="64" t="s">
        <v>300</v>
      </c>
      <c r="Y40" s="65" t="s">
        <v>301</v>
      </c>
      <c r="Z40" s="65" t="s">
        <v>301</v>
      </c>
    </row>
    <row r="41" spans="1:26" ht="15">
      <c r="B41" s="66"/>
      <c r="C41" s="67"/>
      <c r="D41" s="67"/>
      <c r="E41" s="66"/>
      <c r="F41" s="66"/>
      <c r="G41" s="66"/>
      <c r="H41" s="66"/>
      <c r="I41" s="66"/>
      <c r="J41" s="66"/>
      <c r="K41" s="66"/>
      <c r="L41" s="66"/>
      <c r="M41" s="66"/>
      <c r="N41" s="66"/>
      <c r="O41" s="66"/>
      <c r="P41" s="66"/>
      <c r="Q41" s="66"/>
      <c r="R41" s="66"/>
      <c r="S41" s="66"/>
      <c r="T41" s="66"/>
      <c r="U41" s="66"/>
      <c r="V41" s="66"/>
      <c r="W41" s="66"/>
      <c r="X41" s="68">
        <f>COUNTIF(E41:W41,"SI")</f>
        <v>0</v>
      </c>
      <c r="Y41" s="69" t="str">
        <f>IF(OR(T41="SI",X41&gt;11),"100",IF(X41&gt;5,"80",IF(X41&gt;0,"60","")))</f>
        <v/>
      </c>
      <c r="Z41" s="70" t="str">
        <f>IF(OR(T41="SI",X41&gt;11),"CATASTRÓFICO",IF(X41&gt;5,"MAYOR",IF(X41&gt;0,"MODERADO","")))</f>
        <v/>
      </c>
    </row>
    <row r="45" spans="1:26" ht="23.45">
      <c r="A45" s="319" t="s">
        <v>302</v>
      </c>
      <c r="B45" s="319"/>
      <c r="C45" s="319"/>
      <c r="D45" s="319"/>
      <c r="E45" s="319"/>
      <c r="F45" s="319"/>
      <c r="G45" s="319"/>
      <c r="H45" s="319"/>
      <c r="I45" s="319"/>
      <c r="J45" s="319"/>
    </row>
    <row r="46" spans="1:26">
      <c r="C46" s="21"/>
      <c r="D46" s="5"/>
      <c r="E46" s="5"/>
      <c r="F46" s="5"/>
      <c r="G46" s="5"/>
      <c r="H46" s="5"/>
    </row>
    <row r="47" spans="1:26" ht="15.6">
      <c r="B47" s="326" t="s">
        <v>246</v>
      </c>
      <c r="C47" s="83" t="s">
        <v>188</v>
      </c>
      <c r="D47" s="86"/>
      <c r="E47" s="97"/>
      <c r="F47" s="87"/>
      <c r="G47" s="97"/>
      <c r="H47" s="88"/>
      <c r="J47" s="322" t="s">
        <v>303</v>
      </c>
    </row>
    <row r="48" spans="1:26" ht="15.6">
      <c r="B48" s="326"/>
      <c r="C48" s="84">
        <v>1</v>
      </c>
      <c r="D48" s="89"/>
      <c r="E48" s="98"/>
      <c r="F48" s="82"/>
      <c r="G48" s="98"/>
      <c r="H48" s="90"/>
      <c r="J48" s="323"/>
    </row>
    <row r="49" spans="2:10" ht="15.6">
      <c r="B49" s="326"/>
      <c r="C49" s="83" t="s">
        <v>182</v>
      </c>
      <c r="D49" s="103"/>
      <c r="E49" s="104"/>
      <c r="F49" s="87"/>
      <c r="G49" s="97"/>
      <c r="H49" s="88"/>
      <c r="J49" s="327" t="s">
        <v>191</v>
      </c>
    </row>
    <row r="50" spans="2:10" ht="15.6">
      <c r="B50" s="326"/>
      <c r="C50" s="84">
        <v>0.8</v>
      </c>
      <c r="D50" s="105"/>
      <c r="E50" s="106"/>
      <c r="F50" s="95"/>
      <c r="G50" s="102"/>
      <c r="H50" s="96"/>
      <c r="J50" s="328"/>
    </row>
    <row r="51" spans="2:10" ht="15.6">
      <c r="B51" s="326"/>
      <c r="C51" s="83" t="s">
        <v>178</v>
      </c>
      <c r="D51" s="91"/>
      <c r="E51" s="99"/>
      <c r="F51" s="81"/>
      <c r="G51" s="98"/>
      <c r="H51" s="90"/>
      <c r="J51" s="329" t="s">
        <v>185</v>
      </c>
    </row>
    <row r="52" spans="2:10" ht="15.6">
      <c r="B52" s="326"/>
      <c r="C52" s="84">
        <v>0.6</v>
      </c>
      <c r="D52" s="91"/>
      <c r="E52" s="99"/>
      <c r="F52" s="81"/>
      <c r="G52" s="98"/>
      <c r="H52" s="90"/>
      <c r="J52" s="330"/>
    </row>
    <row r="53" spans="2:10" ht="15.6">
      <c r="B53" s="326"/>
      <c r="C53" s="83" t="s">
        <v>173</v>
      </c>
      <c r="D53" s="107"/>
      <c r="E53" s="104"/>
      <c r="F53" s="108"/>
      <c r="G53" s="97"/>
      <c r="H53" s="88"/>
      <c r="J53" s="331" t="s">
        <v>89</v>
      </c>
    </row>
    <row r="54" spans="2:10" ht="15.6">
      <c r="B54" s="326"/>
      <c r="C54" s="84">
        <v>0.4</v>
      </c>
      <c r="D54" s="93"/>
      <c r="E54" s="106"/>
      <c r="F54" s="94"/>
      <c r="G54" s="102"/>
      <c r="H54" s="96"/>
      <c r="J54" s="332"/>
    </row>
    <row r="55" spans="2:10" ht="15.6">
      <c r="B55" s="326"/>
      <c r="C55" s="85" t="s">
        <v>166</v>
      </c>
      <c r="D55" s="92"/>
      <c r="E55" s="100"/>
      <c r="F55" s="81"/>
      <c r="G55" s="98"/>
      <c r="H55" s="90"/>
      <c r="J55" s="320" t="s">
        <v>169</v>
      </c>
    </row>
    <row r="56" spans="2:10" ht="15.6">
      <c r="B56" s="326"/>
      <c r="C56" s="84">
        <v>0.2</v>
      </c>
      <c r="D56" s="93"/>
      <c r="E56" s="101"/>
      <c r="F56" s="94"/>
      <c r="G56" s="102"/>
      <c r="H56" s="96"/>
      <c r="J56" s="321"/>
    </row>
    <row r="57" spans="2:10" ht="17.45">
      <c r="D57" s="74" t="s">
        <v>171</v>
      </c>
      <c r="E57" s="78" t="s">
        <v>177</v>
      </c>
      <c r="F57" s="78" t="s">
        <v>181</v>
      </c>
      <c r="G57" s="80" t="s">
        <v>187</v>
      </c>
      <c r="H57" s="75" t="s">
        <v>193</v>
      </c>
    </row>
    <row r="58" spans="2:10">
      <c r="D58" s="76">
        <v>0.2</v>
      </c>
      <c r="E58" s="79">
        <v>0.4</v>
      </c>
      <c r="F58" s="79">
        <v>0.6</v>
      </c>
      <c r="G58" s="79">
        <v>0.8</v>
      </c>
      <c r="H58" s="77">
        <v>1</v>
      </c>
    </row>
    <row r="59" spans="2:10" ht="23.45">
      <c r="D59" s="333" t="s">
        <v>162</v>
      </c>
      <c r="E59" s="333"/>
      <c r="F59" s="333"/>
      <c r="G59" s="333"/>
      <c r="H59" s="333"/>
    </row>
    <row r="63" spans="2:10">
      <c r="D63" s="324" t="s">
        <v>304</v>
      </c>
      <c r="E63" s="324"/>
      <c r="F63" s="324"/>
    </row>
    <row r="64" spans="2:10">
      <c r="D64" s="110" t="s">
        <v>305</v>
      </c>
      <c r="E64" s="110" t="s">
        <v>306</v>
      </c>
      <c r="F64" s="110" t="s">
        <v>307</v>
      </c>
    </row>
    <row r="65" spans="4:6" ht="86.45">
      <c r="D65" s="109" t="s">
        <v>308</v>
      </c>
      <c r="E65" s="71" t="s">
        <v>309</v>
      </c>
      <c r="F65" s="71" t="s">
        <v>310</v>
      </c>
    </row>
    <row r="66" spans="4:6" ht="57.6">
      <c r="D66" s="109" t="s">
        <v>311</v>
      </c>
      <c r="E66" s="71" t="s">
        <v>312</v>
      </c>
      <c r="F66" s="109" t="s">
        <v>313</v>
      </c>
    </row>
    <row r="67" spans="4:6" ht="57.6">
      <c r="D67" s="109" t="s">
        <v>314</v>
      </c>
      <c r="E67" s="109" t="s">
        <v>315</v>
      </c>
      <c r="F67" s="109" t="s">
        <v>316</v>
      </c>
    </row>
    <row r="69" spans="4:6" ht="30" customHeight="1">
      <c r="D69" s="72" t="s">
        <v>317</v>
      </c>
      <c r="E69" s="325" t="s">
        <v>318</v>
      </c>
      <c r="F69" s="325"/>
    </row>
    <row r="70" spans="4:6" ht="30" customHeight="1">
      <c r="D70" s="72" t="s">
        <v>319</v>
      </c>
      <c r="E70" s="325" t="s">
        <v>320</v>
      </c>
      <c r="F70" s="325"/>
    </row>
    <row r="73" spans="4:6">
      <c r="E73" s="111" t="s">
        <v>303</v>
      </c>
      <c r="F73" s="111" t="s">
        <v>321</v>
      </c>
    </row>
    <row r="74" spans="4:6" ht="28.9">
      <c r="E74" s="112" t="s">
        <v>322</v>
      </c>
      <c r="F74" s="113" t="s">
        <v>323</v>
      </c>
    </row>
    <row r="75" spans="4:6" ht="28.9">
      <c r="E75" s="114" t="s">
        <v>324</v>
      </c>
      <c r="F75" s="113" t="s">
        <v>325</v>
      </c>
    </row>
    <row r="76" spans="4:6" ht="28.9">
      <c r="E76" s="115" t="s">
        <v>182</v>
      </c>
      <c r="F76" s="113" t="s">
        <v>325</v>
      </c>
    </row>
    <row r="77" spans="4:6" ht="28.9">
      <c r="E77" s="116" t="s">
        <v>326</v>
      </c>
      <c r="F77" s="113" t="s">
        <v>325</v>
      </c>
    </row>
  </sheetData>
  <mergeCells count="45">
    <mergeCell ref="D63:F63"/>
    <mergeCell ref="E69:F69"/>
    <mergeCell ref="E70:F70"/>
    <mergeCell ref="B47:B56"/>
    <mergeCell ref="J49:J50"/>
    <mergeCell ref="J51:J52"/>
    <mergeCell ref="J53:J54"/>
    <mergeCell ref="D59:H59"/>
    <mergeCell ref="A45:J45"/>
    <mergeCell ref="J55:J56"/>
    <mergeCell ref="J47:J48"/>
    <mergeCell ref="D35:E35"/>
    <mergeCell ref="F35:K35"/>
    <mergeCell ref="C38:L38"/>
    <mergeCell ref="D32:E32"/>
    <mergeCell ref="F32:K32"/>
    <mergeCell ref="D33:E33"/>
    <mergeCell ref="F33:K33"/>
    <mergeCell ref="D34:E34"/>
    <mergeCell ref="F34:K34"/>
    <mergeCell ref="D31:E31"/>
    <mergeCell ref="F31:K31"/>
    <mergeCell ref="D21:F21"/>
    <mergeCell ref="J21:L21"/>
    <mergeCell ref="D22:F22"/>
    <mergeCell ref="J22:L22"/>
    <mergeCell ref="D23:F23"/>
    <mergeCell ref="J23:L23"/>
    <mergeCell ref="C27:L27"/>
    <mergeCell ref="B29:K29"/>
    <mergeCell ref="B30:C30"/>
    <mergeCell ref="D30:E30"/>
    <mergeCell ref="F30:K30"/>
    <mergeCell ref="C18:F18"/>
    <mergeCell ref="I18:L18"/>
    <mergeCell ref="D19:F19"/>
    <mergeCell ref="J19:L19"/>
    <mergeCell ref="D20:F20"/>
    <mergeCell ref="J20:L20"/>
    <mergeCell ref="B11:L12"/>
    <mergeCell ref="B13:L13"/>
    <mergeCell ref="C15:L15"/>
    <mergeCell ref="C16:L16"/>
    <mergeCell ref="B17:F17"/>
    <mergeCell ref="H17:L17"/>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567CEA-EB84-4CDC-9E20-1A642C4B4C5A}"/>
</file>

<file path=customXml/itemProps2.xml><?xml version="1.0" encoding="utf-8"?>
<ds:datastoreItem xmlns:ds="http://schemas.openxmlformats.org/officeDocument/2006/customXml" ds:itemID="{A168E1FF-41B3-49C0-81B2-2BD906D802CA}"/>
</file>

<file path=customXml/itemProps3.xml><?xml version="1.0" encoding="utf-8"?>
<ds:datastoreItem xmlns:ds="http://schemas.openxmlformats.org/officeDocument/2006/customXml" ds:itemID="{8F4B51BE-A95C-4882-99ED-5A507A0A03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Anyela Viviana Buitrago Amarillo</cp:lastModifiedBy>
  <cp:revision/>
  <dcterms:created xsi:type="dcterms:W3CDTF">2021-05-10T15:52:34Z</dcterms:created>
  <dcterms:modified xsi:type="dcterms:W3CDTF">2026-05-28T17:12:00Z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