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51" documentId="13_ncr:1_{AAAE9675-F9EC-4F22-BFDF-FF09A6D62825}" xr6:coauthVersionLast="47" xr6:coauthVersionMax="47" xr10:uidLastSave="{96101268-92D3-4FFC-A968-C3845539A573}"/>
  <bookViews>
    <workbookView xWindow="-108" yWindow="-108" windowWidth="23256" windowHeight="12456" tabRatio="789" firstSheet="2" activeTab="1" xr2:uid="{E9951750-6718-4E65-99C4-7D8C6E70D595}"/>
  </bookViews>
  <sheets>
    <sheet name="CONTROL DE CAMBIOS" sheetId="9" r:id="rId1"/>
    <sheet name="Riesgos Gestión #1 " sheetId="8" r:id="rId2"/>
    <sheet name="Riesgos Gestión #2" sheetId="7" r:id="rId3"/>
    <sheet name="Datos" sheetId="5" r:id="rId4"/>
    <sheet name="Instructivo" sheetId="4" r:id="rId5"/>
  </sheets>
  <externalReferences>
    <externalReference r:id="rId6"/>
  </externalReferences>
  <definedNames>
    <definedName name="_xlnm.Print_Area" localSheetId="1">'Riesgos Gestión #1 '!$A$1:$BB$21</definedName>
    <definedName name="_xlnm.Print_Area" localSheetId="2">'Riesgos Gestión #2'!$A$1:$BB$22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0" i="7" l="1"/>
  <c r="AJ20" i="7"/>
  <c r="AK19" i="7"/>
  <c r="AJ19" i="7"/>
  <c r="AK18" i="7"/>
  <c r="AJ18" i="7"/>
  <c r="AG18" i="7"/>
  <c r="AI18" i="7" s="1"/>
  <c r="AG19" i="7" s="1"/>
  <c r="AK17" i="7"/>
  <c r="AJ17" i="7" s="1"/>
  <c r="AI17" i="7"/>
  <c r="AG17" i="7"/>
  <c r="AH17" i="7" s="1"/>
  <c r="AK19" i="8"/>
  <c r="AJ19" i="8" s="1"/>
  <c r="AK18" i="8"/>
  <c r="AJ18" i="8" s="1"/>
  <c r="AG18" i="8"/>
  <c r="AI18" i="8" s="1"/>
  <c r="AG19" i="8" s="1"/>
  <c r="AK17" i="8"/>
  <c r="AJ17" i="8" s="1"/>
  <c r="AI17" i="8"/>
  <c r="AG17" i="8"/>
  <c r="AH17" i="8" s="1"/>
  <c r="AL17" i="8" s="1"/>
  <c r="AM17" i="8" s="1"/>
  <c r="AI19" i="7" l="1"/>
  <c r="AG20" i="7" s="1"/>
  <c r="AH19" i="7"/>
  <c r="AL19" i="7" s="1"/>
  <c r="AM19" i="7" s="1"/>
  <c r="AL17" i="7"/>
  <c r="AM17" i="7" s="1"/>
  <c r="AH18" i="7"/>
  <c r="AL18" i="7" s="1"/>
  <c r="AM18" i="7" s="1"/>
  <c r="AI19" i="8"/>
  <c r="AH19" i="8"/>
  <c r="AL19" i="8" s="1"/>
  <c r="AM19" i="8" s="1"/>
  <c r="AH18" i="8"/>
  <c r="AL18" i="8" s="1"/>
  <c r="AM18" i="8" s="1"/>
  <c r="AI20" i="7" l="1"/>
  <c r="AH20" i="7"/>
  <c r="AL20" i="7" s="1"/>
  <c r="AM20" i="7" s="1"/>
  <c r="AF19" i="8" l="1"/>
  <c r="AF20" i="7"/>
  <c r="AF17" i="7"/>
  <c r="AF18" i="8" l="1"/>
  <c r="AF17" i="8"/>
  <c r="X19" i="7"/>
  <c r="AA19" i="7"/>
  <c r="AA18" i="7"/>
  <c r="X18" i="7"/>
  <c r="AA19" i="8"/>
  <c r="X19" i="8"/>
  <c r="H17" i="7"/>
  <c r="AA20" i="7"/>
  <c r="X20" i="7"/>
  <c r="AA18" i="8"/>
  <c r="X18" i="8"/>
  <c r="AA17" i="8" l="1"/>
  <c r="X17" i="8"/>
  <c r="K17" i="8"/>
  <c r="M17" i="8" s="1"/>
  <c r="H17" i="8"/>
  <c r="I17" i="7"/>
  <c r="K17" i="7"/>
  <c r="L17" i="7" s="1"/>
  <c r="X17" i="7"/>
  <c r="AA17" i="7"/>
  <c r="N17" i="8" l="1"/>
  <c r="O17" i="8" s="1"/>
  <c r="I17" i="8"/>
  <c r="M17" i="7"/>
  <c r="N17" i="7"/>
  <c r="O17" i="7" s="1"/>
  <c r="X41" i="4"/>
  <c r="Z41" i="4" s="1"/>
  <c r="Y4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057E3169-28A3-43D6-BF2D-1DB4E3657D27}">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<sst xmlns="http://schemas.openxmlformats.org/spreadsheetml/2006/main" count="539" uniqueCount="331">
  <si>
    <t>CONTROL DE CAMBIOS</t>
  </si>
  <si>
    <t>A continuación se presentan los cambios realizados de los riesgos en el p roceso</t>
  </si>
  <si>
    <t xml:space="preserve">FECHA </t>
  </si>
  <si>
    <t>CAMBIO REALIZADO</t>
  </si>
  <si>
    <r>
      <rPr>
        <b/>
        <sz val="11"/>
        <rFont val="Calibri"/>
        <family val="2"/>
        <scheme val="minor"/>
      </rPr>
      <t>Riesgo #1:</t>
    </r>
    <r>
      <rPr>
        <sz val="11"/>
        <rFont val="Calibri"/>
        <family val="2"/>
        <scheme val="minor"/>
      </rPr>
      <t xml:space="preserve"> Se modifica la fecha de implementación de la acción de fortalecimiento, quedando en 30/12/2026</t>
    </r>
  </si>
  <si>
    <r>
      <rPr>
        <b/>
        <sz val="11"/>
        <rFont val="Calibri"/>
        <family val="2"/>
        <scheme val="minor"/>
      </rPr>
      <t>Riesgo #2:</t>
    </r>
    <r>
      <rPr>
        <sz val="11"/>
        <rFont val="Calibri"/>
        <family val="2"/>
        <scheme val="minor"/>
      </rPr>
      <t xml:space="preserve"> Se modifica la fecha de implementación de la acción de fortalecimiento, quedando en 15 de agosto de 2026</t>
    </r>
  </si>
  <si>
    <t>Se podrán incluir más filas de acuerdo a la cambios realizados</t>
  </si>
  <si>
    <t xml:space="preserve">DIRECCIONAMIENTO ESTRATÉGICO </t>
  </si>
  <si>
    <t>CÓDIGO</t>
  </si>
  <si>
    <t>E-DES-FT-015</t>
  </si>
  <si>
    <t>VERSIÓN</t>
  </si>
  <si>
    <t>12</t>
  </si>
  <si>
    <t>MAPA DE RIESGOS DE GESTIÓN Y RIESGOS FISCALES</t>
  </si>
  <si>
    <t>PÁGINA</t>
  </si>
  <si>
    <t>1 DE 2</t>
  </si>
  <si>
    <t>VIGENTE DESDE</t>
  </si>
  <si>
    <t>Proceso</t>
  </si>
  <si>
    <t>GESTIÓN DE TICS</t>
  </si>
  <si>
    <t>Objetivo del Proceso</t>
  </si>
  <si>
    <t>Garantizar la implementación, administración y prestación de los servicios para la optimización de las herramientas informáticas, actividades de mantenimiento preventivo y correctivo de los activos de información, plataforma de comunicaciones y desarrollo de aplicaciones a la medida, así como salvaguardar la información en sus criterios de confidencialidad, integridad y disponibilidad con el fin de garantizar la ejecución de los servicios informáticos que aporten al cumplimiento de la misión del Instituto.</t>
  </si>
  <si>
    <t>Alcance</t>
  </si>
  <si>
    <t>Inicia con el diagnóstico de necesidades en los recursos de tecnologías de información (hardware, software y datos), elaboración del plan estratégico de TICS y solicitud de los servicios y finaliza con la adopción de buenas prácticas que permiten controlar el adecuado procesamiento de la información del Instituto en sus criterios de confidencialidad, integridad y disponibilidad</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</si>
  <si>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</si>
  <si>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</si>
  <si>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</si>
  <si>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</si>
  <si>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</si>
  <si>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</si>
  <si>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</si>
  <si>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</si>
  <si>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</si>
  <si>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</si>
  <si>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</si>
  <si>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</si>
  <si>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</si>
  <si>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</si>
  <si>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</si>
  <si>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</si>
  <si>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</si>
  <si>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</si>
  <si>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</si>
  <si>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</si>
  <si>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</si>
  <si>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</si>
  <si>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</si>
  <si>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</si>
  <si>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</si>
  <si>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</si>
  <si>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</si>
  <si>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</si>
  <si>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</si>
  <si>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</si>
  <si>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</si>
  <si>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</si>
  <si>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</si>
  <si>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</si>
  <si>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</si>
  <si>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</si>
  <si>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</si>
  <si>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</si>
  <si>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</si>
  <si>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</si>
  <si>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</si>
  <si>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</si>
  <si>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</si>
  <si>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</si>
  <si>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</si>
  <si>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</si>
  <si>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</si>
  <si>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</si>
  <si>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</si>
  <si>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</si>
  <si>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</si>
  <si>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 xml:space="preserve">Quejas </t>
  </si>
  <si>
    <t>No contar o no dar cumplimiento a una estratégia para mejorar el uso de las herramientas y capacidades tecnológicas del Instituto</t>
  </si>
  <si>
    <t>Posibilidad de afectación reputacional por quejas ocasionadas por no contar o no dar cumplimiento a una estrategia para mejorar el uso de las herramientas y capacidades tecnológicas del Instituto</t>
  </si>
  <si>
    <t>El riesgo afecta la imagen de la entidad con algunos usuarios de relevancia frente al logro de los objetivos</t>
  </si>
  <si>
    <t>Moderado</t>
  </si>
  <si>
    <t>El/la Jefe de la Oficina de Tics</t>
  </si>
  <si>
    <t>Cada cuatro años</t>
  </si>
  <si>
    <t>Verificar que se presente el PETI en el CIGD para su aprobación.</t>
  </si>
  <si>
    <t>Se presenta el Plan Estratégico de Tecnología de la Información en donde se contemplan los proyectos y recursos que se requieren para el buen funcionamiento de la infraestructura de TI, el cual es aprobado por el Comité Institucional de Gestión y Desempeño.</t>
  </si>
  <si>
    <t>Se deben realizar los ajustes solicitados por el CIGD para que sean aprobados por ellos.</t>
  </si>
  <si>
    <t>Actas de reunión del CIGD ( Con la aprobación o no aprobación del PETI) - Plan Estratégico de Tecnología de la Información PETI final</t>
  </si>
  <si>
    <t>Preventivo</t>
  </si>
  <si>
    <t>Manual</t>
  </si>
  <si>
    <t>Documentado</t>
  </si>
  <si>
    <t>Caracterización del proceso</t>
  </si>
  <si>
    <t>Continua</t>
  </si>
  <si>
    <t>Con registro</t>
  </si>
  <si>
    <t>REDUCIR EL RIESGO</t>
  </si>
  <si>
    <t>Hacer un seguimiento al cumplimiento del PETI durante la vigencia</t>
  </si>
  <si>
    <t>Jefe Oficina de TICS</t>
  </si>
  <si>
    <t xml:space="preserve">El proceso adelantó la actualización del Plan Estratégico de Tecnologías de la Información – PETI, incorporando los ajustes requeridos para fortalecer su alineación estratégica, operativa y tecnológica.
Anexos:
Actas del proceso de actualización del PETI.
Presentación con las actualizaciones realizadas. </t>
  </si>
  <si>
    <t>Como acción de fortalecimiento, el proceso consolidó un informe de seguimiento acompañado de un tablero de control, acta de lecciones aprendidas y cronograma de seguimiento a las actividades definidas en el PETI, con el propósito de fortalecer la trazabilidad, el monitoreo, la gestión del conocimiento, la toma de decisiones y la mejora continua en la gestión estratégica de tecnologías de la información.</t>
  </si>
  <si>
    <t xml:space="preserve">No aplica </t>
  </si>
  <si>
    <t xml:space="preserve">Actualmente se encuentra pendiete la socializacion ante el comite de gestion y desempeño para su aprobación. </t>
  </si>
  <si>
    <t>CONTROL 1: 
De acuerdo a la evidencia cargada, el proceso adjunta las actas de revision y ajuste al PETI correspondiente a los meses de enero y marzo.
CONTROL 2: 
De acuerdo a la evidencia reportda por el proceso, se observa un documento en Execel con el segimiento al Plan de Anual del Adquisiciónes.
CONTROL 3: 
De acuerdo a la evidencia reportda por el proceso, se observa un documento en Execel con el segimiento al Plan de Anual del Adquisiciónes.
ACCIONES DE FORTALECIMIENTO: 
Dentro las acciones de fortaleimiento aportadas por el proceso, se evidencia que se realizaron acciones para cada control donde se denota un seguimiento adicional al PETI y al Plan Anual de Aquisiciones.; Sin embargo el proceso no reporta avance frente a ala acción definida "Hacer un seguimiento al cumplimiento del PETI durante la vigencia" no obstante la acción se encuentra en términos.
Para este periodo no se materializo el riesgo.</t>
  </si>
  <si>
    <r>
      <rPr>
        <b/>
        <u/>
        <sz val="12"/>
        <color rgb="FF000000"/>
        <rFont val="Times New Roman"/>
      </rPr>
      <t xml:space="preserve">CONTROL 1:
</t>
    </r>
    <r>
      <rPr>
        <sz val="12"/>
        <color rgb="FF000000"/>
        <rFont val="Times New Roman"/>
      </rPr>
      <t xml:space="preserve">
Se evidenció la ejecución de la actividad de control con el acta de revisión y ajustes al PETI y el seguimiento de proyectos de TI
Se evidencia la ejecucion de la actividad de fortalecimiento con el informe del I Trimestre 2026 del PETI, el cronograma de seguimiento semenstral de proyectos PETI, el tablero de control y acta con lecciones aprendidas.
No se materializo el riesgo
</t>
    </r>
    <r>
      <rPr>
        <b/>
        <u/>
        <sz val="12"/>
        <color rgb="FF000000"/>
        <rFont val="Times New Roman"/>
      </rPr>
      <t xml:space="preserve">CONTROL 2: 
</t>
    </r>
    <r>
      <rPr>
        <sz val="12"/>
        <color rgb="FF000000"/>
        <rFont val="Times New Roman"/>
      </rPr>
      <t xml:space="preserve">
Se evidenció la ejecución de la actividad de control, con la presentación de la ejecución del  Plan Anual de Adquisiciones 2026
Se evidenció la ejecucion de la actividad de fortalecimiento con la presentación de la ejecución del  Plan Anual de Adquisiciones 2026
No se materializo el riesgo
</t>
    </r>
    <r>
      <rPr>
        <b/>
        <u/>
        <sz val="12"/>
        <color rgb="FF000000"/>
        <rFont val="Times New Roman"/>
      </rPr>
      <t xml:space="preserve">CONTROL 3:
</t>
    </r>
    <r>
      <rPr>
        <sz val="12"/>
        <color rgb="FF000000"/>
        <rFont val="Times New Roman"/>
      </rPr>
      <t xml:space="preserve">
Se evidenció la ejecución de la actividad de control con la matriz de seguimiento al PAA 2026
Se evidenció la ejecucion de la actividad de fortalecimiento con los informes ejecutivos al seguimiento del Proyecto de Inversión 7972 Corte 30/04/2026 
No se materializo el riesgo
</t>
    </r>
  </si>
  <si>
    <t>O</t>
  </si>
  <si>
    <t>Anualmente</t>
  </si>
  <si>
    <t>Evaluar las necesidades del proceso para la administración de la infraestructura tecnológica y de comunicaciones.</t>
  </si>
  <si>
    <t>Se formula el PAA con base en las necesidades de TICS en donde se registran los recursos asignados por el proceso para la administración de la infraestructura tecnológica y de comunicaciones.</t>
  </si>
  <si>
    <t>Se reevalúan las necesidades de TICS con base en el presupuesto asignado y se priorizan los servicios.</t>
  </si>
  <si>
    <t>Matriz de seguimiento al Plan Anual de Adquisiciones.</t>
  </si>
  <si>
    <t xml:space="preserve">Desde la Oficina de TIC se dispone del recurso denominado “Matriz de seguimiento al Plan Anual de Adquisiciones”, el cual consolida los diferentes instrumentos utilizados para el control del vencimiento del licenciamiento, la gestión de servicios tecnológicos y la ejecución del Plan Anual de Adquisiciones. Este plan integra las iniciativas previstas para la vigencia, asociadas a los servicios tecnológicos que el IDIPRON pone a disposición de sus funcionarios y colaboradores, para el cumplimiento de su misionalidad.
De igual manera, la matriz facilita el control, seguimiento y adecuada utilización de los recursos presupuestales que respaldan dichas iniciativas.
</t>
  </si>
  <si>
    <r>
      <rPr>
        <sz val="11"/>
        <color rgb="FF000000"/>
        <rFont val="Times New Roman"/>
      </rPr>
      <t xml:space="preserve">Como acción de fortalecimiento, el proceso consolidó el seguimiento a la ejecución del Plan Anual de Adquisiciones correspondiente al primer cuatrimestre de 2026, con el animo de  fortalecer la planeación institucional, optimizar el seguimiento a la ejecución de recursos y mejorar la toma de decisiones.
</t>
    </r>
    <r>
      <rPr>
        <b/>
        <sz val="11"/>
        <color rgb="FF000000"/>
        <rFont val="Times New Roman"/>
      </rPr>
      <t xml:space="preserve">Anexo: 
</t>
    </r>
    <r>
      <rPr>
        <sz val="11"/>
        <color rgb="FF000000"/>
        <rFont val="Times New Roman"/>
      </rPr>
      <t xml:space="preserve">Seguimiento a la ejecucion del Plan Anual de Aquisiciones Primer Cuatrimestre 2026
</t>
    </r>
  </si>
  <si>
    <t>No aplica</t>
  </si>
  <si>
    <t>El/la funcionario/a o contratista designado por el Jefe de la Oficina de Tics</t>
  </si>
  <si>
    <t xml:space="preserve">Trimestralmente </t>
  </si>
  <si>
    <t>Realizar el seguimiento al plan anual de adquisiciones.</t>
  </si>
  <si>
    <t>A través de la Matriz de seguimiento al Plan Anual de Adquisiciones, con el fin de establecer la disponibilidad de recursos necesarios para desarrollar la contratación requerida para la prestación de los servicios de TI.</t>
  </si>
  <si>
    <t>En caso de que no se realice seguimiento en el periodo definido, se solicitará a través de correo electrónico al funcionario o contratista designado, la realización del seguimiento inmediato.</t>
  </si>
  <si>
    <t>Matriz de seguimiento al Plan Anual de Adquisiciones / Correo electrónico (Cuando aplique)</t>
  </si>
  <si>
    <t>Correctivo</t>
  </si>
  <si>
    <r>
      <rPr>
        <sz val="11"/>
        <color rgb="FF000000"/>
        <rFont val="Times New Roman"/>
      </rPr>
      <t xml:space="preserve">Desde la Oficina de TIC se dispone del recurso denominado “Matriz de seguimiento al Plan Anual de Adquisiciones”, el cual consolida los diferentes instrumentos utilizados para el control del vencimiento del licenciamiento, la gestión de servicios tecnológicos y la ejecución del Plan Anual de Adquisiciones. Este plan integra las iniciativas previstas para la vigencia, asociadas a los servicios tecnológicos que el IDIPRON pone a disposición de sus funcionarios y colaboradores, para el cumplimiento de su misionalidad.
De igual manera, la matriz facilita el control, seguimiento y adecuada utilización de los recursos presupuestales que respaldan dichas iniciativas.
</t>
    </r>
    <r>
      <rPr>
        <b/>
        <sz val="11"/>
        <color rgb="FF000000"/>
        <rFont val="Times New Roman"/>
      </rPr>
      <t xml:space="preserve">Anexo:
</t>
    </r>
    <r>
      <rPr>
        <sz val="11"/>
        <color rgb="FF000000"/>
        <rFont val="Times New Roman"/>
      </rPr>
      <t xml:space="preserve">Matriz de seguimiento al plan anual de adquisiciones </t>
    </r>
  </si>
  <si>
    <r>
      <rPr>
        <sz val="11"/>
        <color rgb="FF000000"/>
        <rFont val="Times New Roman"/>
      </rPr>
      <t xml:space="preserve">Como accion de fortalecimieto, el proceso cuentacon los informes de ejecucion del plan anual de adquisiciones. lo cual nos permite realizar seguimiento y control de las adquisiciones y cronograma segun programación, garantizando con ello la adecuada planeación, ejecucion y articulacion de las necesidades institucionales con los objetivos estrategicos y operativos de entidad. 
</t>
    </r>
    <r>
      <rPr>
        <b/>
        <sz val="11"/>
        <color rgb="FF000000"/>
        <rFont val="Times New Roman"/>
      </rPr>
      <t xml:space="preserve">Anexo:
</t>
    </r>
    <r>
      <rPr>
        <sz val="11"/>
        <color rgb="FF000000"/>
        <rFont val="Times New Roman"/>
      </rPr>
      <t xml:space="preserve">Informes ejecutivos de seguimiento plan anual de adquisiciones </t>
    </r>
  </si>
  <si>
    <t xml:space="preserve">Se podrán incluir más filas de acuerdo a la cantidad de riesgos que se requieran relacionar </t>
  </si>
  <si>
    <t>Vr. 02; 13/03/2024</t>
  </si>
  <si>
    <t>2 DE 2</t>
  </si>
  <si>
    <r>
      <rPr>
        <b/>
        <sz val="12"/>
        <color rgb="FF000000"/>
        <rFont val="Times New Roman"/>
        <family val="1"/>
      </rPr>
      <t xml:space="preserve">PROPÓSITO DEL CONTROL
</t>
    </r>
    <r>
      <rPr>
        <sz val="12"/>
        <color rgb="FF000000"/>
        <rFont val="Times New Roman"/>
        <family val="1"/>
      </rPr>
      <t xml:space="preserve">
 (Validar, verificar, conciliar, comparar, revisar, cotejar…)
El control ayuda a mitigar las causas de los riesgos o detectar su materialización</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</si>
  <si>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</si>
  <si>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t>Indisponibilidad de la información necesaria para el quehacer de la entidad</t>
  </si>
  <si>
    <t>Posibilidad de afectación reputacional por quejas ocasionadas por la indisponibilidad de la información necesaria para el cumplimiento de las actividades desarrolladas por los procesos del Instituto</t>
  </si>
  <si>
    <t>El riesgo afecta la imagen de la entidad con efecto publicitario sostenido a nivel de sector administrativo o distrital</t>
  </si>
  <si>
    <t>El/la funcionario/a o contratista de la Oficina de Tics responsable de realizar el backup</t>
  </si>
  <si>
    <t>Diariamente</t>
  </si>
  <si>
    <t>Verificar la ejecución del procedimiento Copia y resguardo de la información digital E-GTIC-PR-005</t>
  </si>
  <si>
    <t>Diariamente  ejecuta el procedimiento para la copia de seguridad o respaldo a los servidores y carpetas compartidas configuradas para tal fin y mensualmente se remite a custodia al proveedor contratado para éste servicio.</t>
  </si>
  <si>
    <t>En caso de que se detecte que la herramienta genera algún inconveniente a  la hora de realizar el backup, se procede a su configuración o parametrización.</t>
  </si>
  <si>
    <t xml:space="preserve">Bitacora de Backup </t>
  </si>
  <si>
    <t>Automático</t>
  </si>
  <si>
    <t>Procedimiento Copia y resguardo de la información digital E-GTIC-PR-005</t>
  </si>
  <si>
    <t>ACEPTAR EL RIESGO</t>
  </si>
  <si>
    <t>Elaborar una (1) pieza de comunicación en el buen uso del correo electrónico</t>
  </si>
  <si>
    <t>Jefe Oficina TICS</t>
  </si>
  <si>
    <t>15 de agosto de 2026</t>
  </si>
  <si>
    <r>
      <rPr>
        <sz val="11"/>
        <color rgb="FF000000"/>
        <rFont val="Calibri Light"/>
        <scheme val="major"/>
      </rPr>
      <t xml:space="preserve">Se verifica diariamente la correcta ejecución del procedimiento de copia y resguardo de la información digital E-GTIC-PR-005, validando la generación de respaldos en los servidores y carpetas compartidas configuradas para tal fin. Adicionalmente, de manera mensual se realiza el envío de las copias de seguridad al proveedor encargado de la custodia externa.
</t>
    </r>
    <r>
      <rPr>
        <b/>
        <sz val="11"/>
        <color rgb="FF000000"/>
        <rFont val="Calibri Light"/>
        <scheme val="major"/>
      </rPr>
      <t xml:space="preserve">Anexo:
</t>
    </r>
    <r>
      <rPr>
        <sz val="11"/>
        <color rgb="FF000000"/>
        <rFont val="Calibri Light"/>
        <scheme val="major"/>
      </rPr>
      <t xml:space="preserve">Bitacora de Backup </t>
    </r>
  </si>
  <si>
    <t xml:space="preserve">De acuerdo a la evidencia cargada, se observan las bitacoras para los meses de enero a abril, conforme a lo solicitado en el control. </t>
  </si>
  <si>
    <r>
      <rPr>
        <b/>
        <u/>
        <sz val="12"/>
        <color rgb="FF000000"/>
        <rFont val="Times New Roman"/>
      </rPr>
      <t xml:space="preserve">CONTROL 1:
</t>
    </r>
    <r>
      <rPr>
        <sz val="12"/>
        <color rgb="FF000000"/>
        <rFont val="Times New Roman"/>
      </rPr>
      <t xml:space="preserve">
La evidencia aportada no permite verificar la ejecución efectiva de la actividad de control, toda vez que los soportes presentados corresponden a las bitácoras de los meses de enero, febrero, marzo y abril de la vigencia 2026, las cuales se encuentran consolidadas con periodicidad mensual. En consecuencia, no es posible evidenciar el cumplimiento de la actividad conforme a la periodicidad diaria definida en el control.
Asimismo, la documentación suministrada no demuestra que el procedimiento de copia de seguridad y respaldo de los servidores y carpetas compartidas configuradas para tal fin se ejecute de manera diaria, ya que los registros aportados reflejan únicamente una gestión mensual.
Adicionalmente, se observa que la evidencia establecida para el control hace referencia exclusivamente a la bitácora de respaldos (backup), sin que se aporte un informe formal o documento complementario que permita validar y respaldar de manera integral la ejecución de la actividad de control.
Acción de Fortalecimiento:
Se reportó que durante este periodo no se dio aplicación a la actividad de control
Se recomienda revisar y ajustar los campos definidos en el formato E-GTIC-PR-005 o, en su defecto, reformular la actividad de control, con el fin de garantizar la coherencia entre la periodicidad establecida para su ejecución, la forma en que se realiza la actividad y las evidencias definidas para demostrar su cumplimiento.
Lo anterior, considerando que la evidencia actualmente reportada presenta debilidades para verificar la ejecución de la actividad conforme a la periodicidad diaria establecida, dado que los soportes generados y conservados corresponden a registros consolidados de carácter mensual. En consecuencia, se sugiere fortalecer la definición de las evidencias y mecanismos de seguimiento, de manera que permitan validar de forma objetiva, suficiente y trazable la ejecución efectiva del control.
No se materializo el riesgo
</t>
    </r>
  </si>
  <si>
    <t>El/la funcionario/a o contratista  de la Oficina de Tics responsable de la administración del Antivirus.</t>
  </si>
  <si>
    <t>Verificar la ejecución de las tareas y actualizaciones necesarias para su adecuada operación o funcionamiento.</t>
  </si>
  <si>
    <t>Se monitorea permanentemente que el antivirus se encuentre funcionando y que si existen amenazas se encuentren controladas. Si hay equipos que se encuentren afectados, se extrae el equipo para revisión.</t>
  </si>
  <si>
    <t>En caso de que se detecte una situación de riesgo con algún equipo en especial, se procede a realizar intervención que corrija la situación detectada eliminando la amenaza presentada y normalizando la situación.</t>
  </si>
  <si>
    <t>Informe de eventos presentados (trimestral)</t>
  </si>
  <si>
    <t xml:space="preserve">Procedimiento de Instalación de Software y Hardware E-GTIC-PR-001 </t>
  </si>
  <si>
    <r>
      <rPr>
        <sz val="11"/>
        <color rgb="FF000000"/>
        <rFont val="Calibri Light"/>
        <scheme val="major"/>
      </rPr>
      <t xml:space="preserve">El proceso OTIC realiza monitoreo permanente al funcionamiento de la herramienta antivirus institucional, verificando la correcta ejecución de las tareas programadas, actualizaciones y mecanismos de protección implementados en los equipos tecnológicos de la entidad.
</t>
    </r>
    <r>
      <rPr>
        <b/>
        <sz val="11"/>
        <color rgb="FF000000"/>
        <rFont val="Calibri Light"/>
        <scheme val="major"/>
      </rPr>
      <t xml:space="preserve">Anexo:
</t>
    </r>
    <r>
      <rPr>
        <sz val="11"/>
        <color rgb="FF000000"/>
        <rFont val="Calibri Light"/>
        <scheme val="major"/>
      </rPr>
      <t xml:space="preserve">Informe monitoreo antivirus  eventos presentados en el cuatrimestre 
</t>
    </r>
  </si>
  <si>
    <t xml:space="preserve">De acuerdo a la evidencia requrida por el control, se observa el informe de antivirus correspondiente a los meses de emero a abril. </t>
  </si>
  <si>
    <r>
      <rPr>
        <b/>
        <u/>
        <sz val="12"/>
        <color rgb="FF000000"/>
        <rFont val="Times New Roman"/>
      </rPr>
      <t xml:space="preserve">CONTROL 2: 
</t>
    </r>
    <r>
      <rPr>
        <sz val="12"/>
        <color rgb="FF000000"/>
        <rFont val="Times New Roman"/>
      </rPr>
      <t xml:space="preserve">
Se evidenció la ejecución de la actividad de control, con el Informe Técnico del Software Antivirus I Trimestre 2026
Acción de Fortalecimiento:
Se reportó que durante este periodo no se dio aplicación a la actividad de control
No se materializo el riesgo</t>
    </r>
  </si>
  <si>
    <t>El/la funcionario/a o contratista  de la Oficina de Tics responsable de la administración del Firewall.</t>
  </si>
  <si>
    <t>Se monitorea permanentemente que el firewall se encuentre funcionando y con las políticas actualizadas y que si existen amenazas se encuentren controladas. Si hay equipos que se encuentren afectados, se extrae el equipo para revisión.</t>
  </si>
  <si>
    <t>Procedimiento Gestión de Acceso a usuarios E-GTIC-PR006</t>
  </si>
  <si>
    <t xml:space="preserve">Se realiza monitoreo permanente al funcionamiento del firewall institucional, verificando que las políticas de seguridad y actualizaciones se encuentren activas y operando correctamente, con el fin de garantizar la protección de la infraestructura tecnológica de la entidad.
De igual manera, se efectúa seguimiento continuo a las alertas y amenazas detectadas, validando que estas sean controladas oportunamente. Cuando se identifica un equipo comprometido o en condición de riesgo, se procede a aislarlo preventivamente para realizar la respectiva revisión técnica e intervención correctiva.
En caso de presentarse incidentes de seguridad, se ejecutan las acciones necesarias para eliminar la amenaza detectada, restablecer las condiciones de seguridad y normalizar la operación del equipo afectado.
Anexos:
• Informe trimestral de eventos e incidentes presentados.
• Informe de seguridad y coberseguridad I Cuatrimestre 
• Informe WAF </t>
  </si>
  <si>
    <t>De acuerdo con la evidencia presentada por el proceso, se evidencia que se cargaron los informes de seguridad para el cuatrimestre evaluado, conforme  a lol que se solicita en el control.</t>
  </si>
  <si>
    <r>
      <rPr>
        <b/>
        <u/>
        <sz val="12"/>
        <color rgb="FF000000"/>
        <rFont val="Times New Roman"/>
      </rPr>
      <t xml:space="preserve">CONTROL 3:
</t>
    </r>
    <r>
      <rPr>
        <sz val="12"/>
        <color rgb="FF000000"/>
        <rFont val="Times New Roman"/>
      </rPr>
      <t xml:space="preserve">
Se evidenció la ejecución de la actividad de control mediante la revisión del Informe de Remediación de Vulnerabilidades mediante Implementación de WAF, el Informe de Seguridad y los reportes correspondientes al primer cuatrimestre de 2026, documentos que permiten verificar las acciones realizadas para la identificación, gestión y mitigación de vulnerabilidades de seguridad, así como el seguimiento efectuado a los controles implementados.
Acción de Fortalecimiento:
Se reportó que durante este periodo no se dio aplicación a la actividad de control
No se materializo el riesgo
</t>
    </r>
  </si>
  <si>
    <t>El proveedor que suministra el servicio de hosting</t>
  </si>
  <si>
    <t>Verificar  la disponibilidad de la página web de lDIPRON</t>
  </si>
  <si>
    <t>Frente al reporte de caidas o fallas de la página web se revisa para garantizar la disponibilidad de la misma para la consulta de información por parte de los diferentes grupos de interés y ciudadanía en general</t>
  </si>
  <si>
    <t>En caso de que se presente caída de la pagina web, se procede a contactar al proveedor para que establezca el motivo y corrija la situación restaurando el servicio.</t>
  </si>
  <si>
    <t xml:space="preserve">Informe del servicio contratado
Correo electrónico con la situación presentada (Cuando aplique) </t>
  </si>
  <si>
    <t>Contrato de prestación de servicios</t>
  </si>
  <si>
    <r>
      <rPr>
        <sz val="11"/>
        <color rgb="FF000000"/>
        <rFont val="Calibri Light"/>
        <scheme val="major"/>
      </rPr>
      <t xml:space="preserve">El proceso viene realizando seguimiento permanente a la disponibilidad y funcionamiento de la página web institucional del IDIPRON, para lo cual contamos con el contrato de MI Hosting, con el fin de garantizar el acceso oportuno a la información por parte de la ciudadanía y los diferentes grupos de interés. asi mismo, es importante precisar que la OTIC cuenta actualmente con el WEB Master, quien viene realizando monitoreo continuo a la disponibilidad de la Pagina WEB.  
</t>
    </r>
    <r>
      <rPr>
        <b/>
        <sz val="11"/>
        <color rgb="FF000000"/>
        <rFont val="Calibri Light"/>
        <scheme val="major"/>
      </rPr>
      <t xml:space="preserve">Anexo: 
</t>
    </r>
    <r>
      <rPr>
        <sz val="11"/>
        <color rgb="FF000000"/>
        <rFont val="Calibri Light"/>
        <scheme val="major"/>
      </rPr>
      <t xml:space="preserve">1. Monitoreo Página Web 
2. Monitoreo Mi Hosting 
3. Contrato Mi Hosting </t>
    </r>
  </si>
  <si>
    <t xml:space="preserve">De acuerdo con la evidencia cargada, se observa los reportes de monitoreos a la pagina WEB correspondiente a los meses de enero al mes de abril, pero no se evidencia los informes del servicio contratado o el correo electrónico con la situación presentada. </t>
  </si>
  <si>
    <r>
      <rPr>
        <b/>
        <u/>
        <sz val="12"/>
        <color rgb="FF000000"/>
        <rFont val="Times New Roman"/>
      </rPr>
      <t xml:space="preserve">CONTROL 4:
</t>
    </r>
    <r>
      <rPr>
        <sz val="12"/>
        <color rgb="FF000000"/>
        <rFont val="Times New Roman"/>
      </rPr>
      <t xml:space="preserve">
Se evidenció la ejecución de la actividad de control mediante la revisión del monitoreo efectuado a la página web durante el primer cuatrimestre de 2026, el contrato suscrito para la prestación del servicio de hosting y los informes de actividades correspondientes a los meses de enero, febrero, marzo y abril de 2026. Estas evidencias permiten verificar la gestión realizada para garantizar la disponibilidad, operación y seguimiento de la infraestructura tecnológica asociada al sitio web institucional.
Acción de Fortalecimiento:
Se reportó que durante este periodo no se dio aplicación a la actividad de control
No se materializo el riesgo</t>
    </r>
  </si>
  <si>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</si>
  <si>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</si>
  <si>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</si>
  <si>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</si>
  <si>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</si>
  <si>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</si>
  <si>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</si>
  <si>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</si>
  <si>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</si>
  <si>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</si>
  <si>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</si>
  <si>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</si>
  <si>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</si>
  <si>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</si>
  <si>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</si>
  <si>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</si>
  <si>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</si>
  <si>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</si>
  <si>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</si>
  <si>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</si>
  <si>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</si>
  <si>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</si>
  <si>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</si>
  <si>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</si>
  <si>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</si>
  <si>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</si>
  <si>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</si>
  <si>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</si>
  <si>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</si>
  <si>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</si>
  <si>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</si>
  <si>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</si>
  <si>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</si>
  <si>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</si>
  <si>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</si>
  <si>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</si>
  <si>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</si>
  <si>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</si>
  <si>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</si>
  <si>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</si>
  <si>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</si>
  <si>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</si>
  <si>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</si>
  <si>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</si>
  <si>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</si>
  <si>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</si>
  <si>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</si>
  <si>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</si>
  <si>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</si>
  <si>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</si>
  <si>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</si>
  <si>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</si>
  <si>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</si>
  <si>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Detectivo</t>
  </si>
  <si>
    <t>ALTA - MAYOR</t>
  </si>
  <si>
    <t>ALTA - CATASTRÓFICO</t>
  </si>
  <si>
    <t>MUY ALTA - LEVE</t>
  </si>
  <si>
    <t>IMPLEMENTACIÓN</t>
  </si>
  <si>
    <t>MUY ALTA - MENOR</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</si>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</sst>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d/m/yyyy"/>
  </numFmts>
  <fonts count="46">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trike/>
      <sz val="12"/>
      <color theme="1"/>
      <name val="Times New Roman"/>
      <family val="1"/>
    </font>
    <font>
      <sz val="12"/>
      <color rgb="FF000000"/>
      <name val="Times New Roman"/>
      <family val="1"/>
    </font>
    <font>
      <b/>
      <sz val="16"/>
      <color theme="1"/>
      <name val="Calibri"/>
      <family val="2"/>
      <scheme val="minor"/>
    </font>
    <font>
      <sz val="11"/>
      <color rgb="FF000000"/>
      <name val="Calibri Light"/>
      <family val="2"/>
      <scheme val="major"/>
    </font>
    <font>
      <sz val="10"/>
      <color theme="1"/>
      <name val="Calibri Light"/>
      <family val="2"/>
      <scheme val="major"/>
    </font>
    <font>
      <b/>
      <sz val="11"/>
      <name val="Calibri"/>
      <family val="2"/>
      <scheme val="minor"/>
    </font>
    <font>
      <sz val="11"/>
      <name val="Calibri"/>
      <family val="2"/>
      <scheme val="minor"/>
    </font>
    <font>
      <sz val="11"/>
      <color rgb="FF000000"/>
      <name val="Times New Roman"/>
    </font>
    <font>
      <b/>
      <sz val="11"/>
      <color rgb="FF000000"/>
      <name val="Times New Roman"/>
    </font>
    <font>
      <sz val="11"/>
      <color rgb="FF000000"/>
      <name val="Calibri Light"/>
      <scheme val="major"/>
    </font>
    <font>
      <b/>
      <sz val="11"/>
      <color rgb="FF000000"/>
      <name val="Calibri Light"/>
      <scheme val="major"/>
    </font>
    <font>
      <b/>
      <u/>
      <sz val="12"/>
      <color rgb="FF000000"/>
      <name val="Times New Roman"/>
    </font>
    <font>
      <sz val="12"/>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rgb="FF000000"/>
      </left>
      <right style="thin">
        <color rgb="FF000000"/>
      </right>
      <top style="thin">
        <color rgb="FF000000"/>
      </top>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indexed="64"/>
      </left>
      <right style="thin">
        <color rgb="FF000000"/>
      </right>
      <top/>
      <bottom/>
      <diagonal/>
    </border>
    <border>
      <left style="thin">
        <color indexed="64"/>
      </left>
      <right style="thin">
        <color indexed="64"/>
      </right>
      <top style="medium">
        <color rgb="FF000000"/>
      </top>
      <bottom/>
      <diagonal/>
    </border>
    <border>
      <left style="thin">
        <color rgb="FF000000"/>
      </left>
      <right style="thin">
        <color indexed="64"/>
      </right>
      <top style="medium">
        <color rgb="FF000000"/>
      </top>
      <bottom/>
      <diagonal/>
    </border>
    <border>
      <left style="thin">
        <color rgb="FF000000"/>
      </left>
      <right style="thin">
        <color indexed="64"/>
      </right>
      <top/>
      <bottom/>
      <diagonal/>
    </border>
    <border>
      <left style="thin">
        <color indexed="64"/>
      </left>
      <right style="thin">
        <color rgb="FF000000"/>
      </right>
      <top style="medium">
        <color rgb="FF000000"/>
      </top>
      <bottom/>
      <diagonal/>
    </border>
    <border>
      <left style="thin">
        <color rgb="FF000000"/>
      </left>
      <right style="thin">
        <color rgb="FF000000"/>
      </right>
      <top/>
      <bottom style="thin">
        <color indexed="64"/>
      </bottom>
      <diagonal/>
    </border>
    <border>
      <left style="medium">
        <color indexed="64"/>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style="medium">
        <color rgb="FF000000"/>
      </right>
      <top/>
      <bottom style="thin">
        <color indexed="64"/>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375">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0" borderId="19" xfId="0" applyFont="1" applyBorder="1" applyAlignment="1">
      <alignment horizontal="left"/>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51" xfId="0" applyFont="1" applyBorder="1" applyAlignment="1" applyProtection="1">
      <alignment horizontal="center" vertical="center"/>
      <protection locked="0"/>
    </xf>
    <xf numFmtId="0" fontId="28" fillId="0" borderId="51" xfId="0" applyFont="1" applyBorder="1" applyAlignment="1" applyProtection="1">
      <alignment vertical="center" wrapText="1"/>
      <protection hidden="1"/>
    </xf>
    <xf numFmtId="0" fontId="0" fillId="0" borderId="52" xfId="0" applyBorder="1" applyAlignment="1" applyProtection="1">
      <alignment horizontal="center" vertical="center"/>
      <protection hidden="1"/>
    </xf>
    <xf numFmtId="9" fontId="29" fillId="14" borderId="53" xfId="2" applyFont="1" applyFill="1" applyBorder="1" applyAlignment="1" applyProtection="1">
      <alignment horizontal="center" vertical="center"/>
      <protection hidden="1"/>
    </xf>
    <xf numFmtId="0" fontId="29" fillId="14" borderId="53"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4" xfId="0" applyFont="1" applyBorder="1" applyAlignment="1">
      <alignment horizontal="center" vertical="center"/>
    </xf>
    <xf numFmtId="0" fontId="25" fillId="0" borderId="56" xfId="0" applyFont="1" applyBorder="1" applyAlignment="1">
      <alignment horizontal="center" vertical="center"/>
    </xf>
    <xf numFmtId="9" fontId="0" fillId="0" borderId="57" xfId="2" applyFont="1" applyBorder="1" applyAlignment="1">
      <alignment horizontal="center" vertical="center"/>
    </xf>
    <xf numFmtId="9" fontId="0" fillId="0" borderId="58"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4" xfId="0" applyFont="1" applyBorder="1" applyAlignment="1">
      <alignment horizontal="center" vertical="center"/>
    </xf>
    <xf numFmtId="9" fontId="21" fillId="0" borderId="57" xfId="2" applyFont="1" applyFill="1" applyBorder="1" applyAlignment="1">
      <alignment horizontal="center" vertical="center"/>
    </xf>
    <xf numFmtId="0" fontId="21" fillId="0" borderId="41" xfId="0" applyFont="1" applyBorder="1" applyAlignment="1">
      <alignment horizontal="center" vertical="center"/>
    </xf>
    <xf numFmtId="0" fontId="0" fillId="11" borderId="54" xfId="0" applyFill="1" applyBorder="1" applyAlignment="1">
      <alignment horizontal="center" vertical="center"/>
    </xf>
    <xf numFmtId="0" fontId="0" fillId="11" borderId="55" xfId="0" applyFill="1" applyBorder="1" applyAlignment="1">
      <alignment horizontal="center" vertical="center"/>
    </xf>
    <xf numFmtId="0" fontId="0" fillId="10" borderId="56" xfId="0" applyFill="1" applyBorder="1" applyAlignment="1">
      <alignment horizontal="center" vertical="center"/>
    </xf>
    <xf numFmtId="0" fontId="0" fillId="11" borderId="41" xfId="0" applyFill="1" applyBorder="1" applyAlignment="1">
      <alignment horizontal="center" vertical="center"/>
    </xf>
    <xf numFmtId="0" fontId="0" fillId="10" borderId="59" xfId="0" applyFill="1" applyBorder="1" applyAlignment="1">
      <alignment horizontal="center" vertical="center"/>
    </xf>
    <xf numFmtId="0" fontId="0" fillId="3" borderId="41" xfId="0" applyFill="1" applyBorder="1" applyAlignment="1">
      <alignment horizontal="center" vertical="center"/>
    </xf>
    <xf numFmtId="0" fontId="0" fillId="5" borderId="41" xfId="0" applyFill="1" applyBorder="1" applyAlignment="1">
      <alignment horizontal="center" vertical="center"/>
    </xf>
    <xf numFmtId="0" fontId="0" fillId="5" borderId="57"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8"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4" xfId="0" applyFill="1" applyBorder="1" applyAlignment="1">
      <alignment horizontal="center" vertical="center"/>
    </xf>
    <xf numFmtId="0" fontId="0" fillId="3" borderId="5" xfId="0" applyFill="1" applyBorder="1" applyAlignment="1">
      <alignment horizontal="center" vertical="center"/>
    </xf>
    <xf numFmtId="0" fontId="0" fillId="3" borderId="57" xfId="0" applyFill="1" applyBorder="1" applyAlignment="1">
      <alignment horizontal="center" vertical="center"/>
    </xf>
    <xf numFmtId="0" fontId="0" fillId="3" borderId="6" xfId="0" applyFill="1" applyBorder="1" applyAlignment="1">
      <alignment horizontal="center" vertical="center"/>
    </xf>
    <xf numFmtId="0" fontId="0" fillId="5" borderId="54" xfId="0" applyFill="1" applyBorder="1" applyAlignment="1">
      <alignment horizontal="center" vertical="center"/>
    </xf>
    <xf numFmtId="0" fontId="0" fillId="3" borderId="55" xfId="0" applyFill="1" applyBorder="1" applyAlignment="1">
      <alignment horizontal="center" vertical="center"/>
    </xf>
    <xf numFmtId="0" fontId="2" fillId="0" borderId="6" xfId="0" applyFont="1" applyBorder="1" applyAlignment="1">
      <alignment horizontal="justify" vertical="center" wrapText="1"/>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11" fillId="2" borderId="6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2"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 fillId="2" borderId="54" xfId="0" applyFont="1" applyFill="1" applyBorder="1" applyAlignment="1">
      <alignment horizontal="center" vertical="center" textRotation="90"/>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2" fillId="0" borderId="28" xfId="0" applyFont="1" applyBorder="1" applyAlignment="1">
      <alignment horizontal="center" vertical="center"/>
    </xf>
    <xf numFmtId="0" fontId="2" fillId="4" borderId="5" xfId="0" applyFont="1" applyFill="1" applyBorder="1" applyAlignment="1">
      <alignment horizontal="center" vertical="center"/>
    </xf>
    <xf numFmtId="0" fontId="3" fillId="0" borderId="55" xfId="0" applyFont="1" applyBorder="1" applyAlignment="1">
      <alignment horizontal="center" vertical="center"/>
    </xf>
    <xf numFmtId="0" fontId="3" fillId="0" borderId="55" xfId="0" applyFont="1" applyBorder="1" applyAlignment="1">
      <alignment horizontal="center" vertical="center" wrapText="1"/>
    </xf>
    <xf numFmtId="9" fontId="3" fillId="0" borderId="55" xfId="0" applyNumberFormat="1" applyFont="1" applyBorder="1" applyAlignment="1">
      <alignment horizontal="center" vertical="center"/>
    </xf>
    <xf numFmtId="9" fontId="3" fillId="0" borderId="55" xfId="0" applyNumberFormat="1" applyFont="1" applyBorder="1" applyAlignment="1">
      <alignment horizontal="center" vertical="center" wrapText="1"/>
    </xf>
    <xf numFmtId="41" fontId="3" fillId="0" borderId="55" xfId="1" applyFont="1" applyFill="1" applyBorder="1" applyAlignment="1">
      <alignment horizontal="center" vertical="center" wrapText="1"/>
    </xf>
    <xf numFmtId="0" fontId="10" fillId="0" borderId="55" xfId="0" applyFont="1" applyBorder="1" applyAlignment="1">
      <alignment horizontal="center" vertical="center" textRotation="90"/>
    </xf>
    <xf numFmtId="0" fontId="2" fillId="0" borderId="55" xfId="0" applyFont="1" applyBorder="1" applyAlignment="1">
      <alignment horizontal="left"/>
    </xf>
    <xf numFmtId="0" fontId="2" fillId="0" borderId="55" xfId="0" applyFont="1" applyBorder="1" applyAlignment="1">
      <alignment horizontal="center" vertical="center"/>
    </xf>
    <xf numFmtId="0" fontId="2" fillId="0" borderId="55" xfId="0" applyFont="1" applyBorder="1" applyAlignment="1">
      <alignment horizontal="justify" vertical="center" wrapText="1"/>
    </xf>
    <xf numFmtId="0" fontId="2" fillId="0" borderId="55" xfId="0" applyFont="1" applyBorder="1" applyAlignment="1">
      <alignment horizontal="center" vertical="center" textRotation="90"/>
    </xf>
    <xf numFmtId="9" fontId="2" fillId="0" borderId="55" xfId="0" applyNumberFormat="1" applyFont="1" applyBorder="1" applyAlignment="1">
      <alignment horizontal="center" vertical="center"/>
    </xf>
    <xf numFmtId="164" fontId="2" fillId="0" borderId="55" xfId="0" applyNumberFormat="1" applyFont="1" applyBorder="1" applyAlignment="1">
      <alignment horizontal="center" vertical="center"/>
    </xf>
    <xf numFmtId="0" fontId="3" fillId="0" borderId="55" xfId="0" applyFont="1" applyBorder="1" applyAlignment="1">
      <alignment horizontal="center" vertical="center" textRotation="90"/>
    </xf>
    <xf numFmtId="9" fontId="2" fillId="0" borderId="55" xfId="0" applyNumberFormat="1" applyFont="1" applyBorder="1" applyAlignment="1">
      <alignment horizontal="center" vertical="center" textRotation="90"/>
    </xf>
    <xf numFmtId="0" fontId="2" fillId="0" borderId="55" xfId="0" applyFont="1" applyBorder="1" applyAlignment="1">
      <alignment vertical="center" textRotation="90"/>
    </xf>
    <xf numFmtId="0" fontId="1" fillId="0" borderId="55" xfId="0" applyFont="1" applyBorder="1" applyAlignment="1">
      <alignment horizontal="center" vertical="center" textRotation="90"/>
    </xf>
    <xf numFmtId="0" fontId="2" fillId="0" borderId="55" xfId="0" applyFont="1" applyBorder="1" applyAlignment="1">
      <alignment horizontal="center" vertical="center" wrapText="1"/>
    </xf>
    <xf numFmtId="0" fontId="2" fillId="0" borderId="1" xfId="0" applyFont="1" applyBorder="1" applyAlignment="1">
      <alignment horizontal="justify" vertical="center" wrapText="1"/>
    </xf>
    <xf numFmtId="0" fontId="9" fillId="0" borderId="1" xfId="0" applyFont="1" applyBorder="1" applyAlignment="1">
      <alignment horizontal="center" vertical="center" textRotation="90"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9" fontId="3" fillId="0" borderId="30" xfId="0" applyNumberFormat="1" applyFont="1" applyBorder="1" applyAlignment="1">
      <alignment vertical="center" wrapText="1"/>
    </xf>
    <xf numFmtId="9" fontId="3" fillId="0" borderId="31" xfId="0" applyNumberFormat="1"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0" borderId="0" xfId="0" applyFont="1" applyAlignment="1">
      <alignment horizontal="center" vertical="center" wrapText="1"/>
    </xf>
    <xf numFmtId="164" fontId="2" fillId="4" borderId="31" xfId="0" applyNumberFormat="1" applyFont="1" applyFill="1" applyBorder="1" applyAlignment="1">
      <alignment horizontal="center" vertical="center"/>
    </xf>
    <xf numFmtId="9" fontId="2" fillId="4" borderId="31" xfId="0" applyNumberFormat="1" applyFont="1" applyFill="1" applyBorder="1" applyAlignment="1">
      <alignment horizontal="center" vertical="center"/>
    </xf>
    <xf numFmtId="9" fontId="2" fillId="4" borderId="30" xfId="0" applyNumberFormat="1" applyFont="1" applyFill="1" applyBorder="1" applyAlignment="1">
      <alignment horizontal="center" vertical="center"/>
    </xf>
    <xf numFmtId="0" fontId="2" fillId="4" borderId="5" xfId="0" applyFont="1" applyFill="1" applyBorder="1" applyAlignment="1">
      <alignment horizontal="center" vertical="center" textRotation="90"/>
    </xf>
    <xf numFmtId="164" fontId="2" fillId="4" borderId="5" xfId="0" applyNumberFormat="1" applyFont="1" applyFill="1" applyBorder="1" applyAlignment="1">
      <alignment horizontal="center" vertical="center"/>
    </xf>
    <xf numFmtId="0" fontId="3" fillId="4" borderId="5" xfId="0" applyFont="1" applyFill="1" applyBorder="1" applyAlignment="1">
      <alignment horizontal="center" vertical="center" textRotation="90"/>
    </xf>
    <xf numFmtId="9" fontId="2" fillId="4" borderId="5" xfId="0" applyNumberFormat="1" applyFont="1" applyFill="1" applyBorder="1" applyAlignment="1">
      <alignment horizontal="center" vertical="center" textRotation="90"/>
    </xf>
    <xf numFmtId="0" fontId="2" fillId="4" borderId="5" xfId="0" applyFont="1" applyFill="1" applyBorder="1" applyAlignment="1">
      <alignment vertical="center" textRotation="90"/>
    </xf>
    <xf numFmtId="9" fontId="2" fillId="4" borderId="10" xfId="0" applyNumberFormat="1" applyFont="1" applyFill="1" applyBorder="1" applyAlignment="1">
      <alignment horizontal="center" vertical="center"/>
    </xf>
    <xf numFmtId="0" fontId="2" fillId="2" borderId="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3" fillId="0" borderId="1" xfId="0" applyFont="1" applyBorder="1" applyAlignment="1">
      <alignment horizontal="center" vertical="top" wrapText="1"/>
    </xf>
    <xf numFmtId="0" fontId="2" fillId="0" borderId="1" xfId="0" applyFont="1" applyBorder="1" applyAlignment="1">
      <alignment horizontal="left"/>
    </xf>
    <xf numFmtId="0" fontId="2" fillId="0" borderId="1" xfId="0" applyFont="1" applyBorder="1" applyAlignment="1">
      <alignment horizontal="center" vertical="center"/>
    </xf>
    <xf numFmtId="0" fontId="0" fillId="0" borderId="1" xfId="0" applyBorder="1"/>
    <xf numFmtId="14" fontId="11" fillId="0" borderId="1" xfId="0" applyNumberFormat="1" applyFont="1" applyBorder="1" applyAlignment="1" applyProtection="1">
      <alignment horizontal="center" vertical="center"/>
      <protection locked="0"/>
    </xf>
    <xf numFmtId="0" fontId="4" fillId="0" borderId="1" xfId="0" applyFont="1" applyBorder="1"/>
    <xf numFmtId="0" fontId="34" fillId="2" borderId="5" xfId="0" applyFont="1" applyFill="1" applyBorder="1" applyAlignment="1">
      <alignment horizontal="center" vertical="center" wrapText="1"/>
    </xf>
    <xf numFmtId="0" fontId="4" fillId="16" borderId="39" xfId="0" applyFont="1" applyFill="1" applyBorder="1" applyAlignment="1">
      <alignment horizontal="center" vertical="center" wrapText="1"/>
    </xf>
    <xf numFmtId="0" fontId="6" fillId="0" borderId="0" xfId="0" applyFont="1"/>
    <xf numFmtId="0" fontId="36" fillId="0" borderId="1" xfId="0" applyFont="1" applyBorder="1" applyAlignment="1">
      <alignment vertical="center" wrapText="1"/>
    </xf>
    <xf numFmtId="0" fontId="36" fillId="0" borderId="1" xfId="0" applyFont="1" applyBorder="1" applyAlignment="1">
      <alignment horizontal="center" vertical="center" wrapText="1"/>
    </xf>
    <xf numFmtId="0" fontId="37" fillId="0" borderId="1" xfId="0" applyFont="1" applyBorder="1" applyAlignment="1" applyProtection="1">
      <alignment horizontal="center" vertical="center" wrapText="1"/>
      <protection locked="0"/>
    </xf>
    <xf numFmtId="0" fontId="36" fillId="0" borderId="1" xfId="0" applyFont="1" applyBorder="1" applyAlignment="1">
      <alignment horizontal="center" vertical="center"/>
    </xf>
    <xf numFmtId="0" fontId="13" fillId="0" borderId="70" xfId="0" applyFont="1" applyBorder="1" applyAlignment="1">
      <alignment vertical="center"/>
    </xf>
    <xf numFmtId="0" fontId="39" fillId="0" borderId="1" xfId="0" applyFont="1" applyBorder="1" applyAlignment="1">
      <alignment horizontal="justify" vertical="center"/>
    </xf>
    <xf numFmtId="14" fontId="11" fillId="0" borderId="74" xfId="0" applyNumberFormat="1" applyFont="1" applyBorder="1" applyAlignment="1" applyProtection="1">
      <alignment horizontal="center" vertical="center"/>
      <protection locked="0"/>
    </xf>
    <xf numFmtId="0" fontId="13" fillId="0" borderId="75" xfId="0" applyFont="1" applyBorder="1" applyAlignment="1">
      <alignment horizontal="center" vertical="center" wrapText="1"/>
    </xf>
    <xf numFmtId="0" fontId="40" fillId="0" borderId="75" xfId="0" applyFont="1" applyBorder="1" applyAlignment="1">
      <alignment horizontal="center" vertical="center" wrapText="1"/>
    </xf>
    <xf numFmtId="0" fontId="13" fillId="0" borderId="75" xfId="0" applyFont="1" applyBorder="1" applyAlignment="1">
      <alignment horizontal="center" vertical="center"/>
    </xf>
    <xf numFmtId="0" fontId="11" fillId="0" borderId="75" xfId="0" applyFont="1" applyBorder="1" applyAlignment="1" applyProtection="1">
      <alignment horizontal="center" vertical="center" wrapText="1"/>
      <protection locked="0"/>
    </xf>
    <xf numFmtId="0" fontId="4" fillId="0" borderId="75" xfId="0" applyFont="1" applyBorder="1"/>
    <xf numFmtId="0" fontId="13" fillId="0" borderId="75" xfId="0" applyFont="1" applyBorder="1" applyAlignment="1">
      <alignment vertical="center"/>
    </xf>
    <xf numFmtId="0" fontId="11" fillId="0" borderId="75" xfId="0" applyFont="1" applyBorder="1" applyAlignment="1" applyProtection="1">
      <alignment vertical="center" wrapText="1"/>
      <protection locked="0"/>
    </xf>
    <xf numFmtId="0" fontId="40" fillId="0" borderId="6" xfId="0" applyFont="1" applyBorder="1" applyAlignment="1">
      <alignment horizontal="center" vertical="center" wrapText="1"/>
    </xf>
    <xf numFmtId="0" fontId="40" fillId="0" borderId="72" xfId="0" applyFont="1" applyBorder="1" applyAlignment="1">
      <alignment horizontal="center" vertical="center" wrapText="1"/>
    </xf>
    <xf numFmtId="0" fontId="11" fillId="0" borderId="73" xfId="0" applyFont="1" applyBorder="1" applyAlignment="1" applyProtection="1">
      <alignment vertical="center" wrapText="1"/>
      <protection locked="0"/>
    </xf>
    <xf numFmtId="0" fontId="13" fillId="0" borderId="1" xfId="0" applyFont="1" applyBorder="1" applyAlignment="1">
      <alignment vertical="center" wrapText="1"/>
    </xf>
    <xf numFmtId="0" fontId="45" fillId="0" borderId="1" xfId="0" applyFont="1" applyBorder="1" applyAlignment="1">
      <alignment horizontal="center" vertical="top" wrapText="1"/>
    </xf>
    <xf numFmtId="0" fontId="45" fillId="0" borderId="1" xfId="0" applyFont="1" applyBorder="1" applyAlignment="1">
      <alignment horizontal="center" vertical="center" wrapText="1"/>
    </xf>
    <xf numFmtId="0" fontId="2" fillId="0" borderId="1" xfId="0" applyFont="1" applyBorder="1" applyAlignment="1">
      <alignment horizontal="center" vertical="top" wrapText="1"/>
    </xf>
    <xf numFmtId="165" fontId="2" fillId="0" borderId="1" xfId="0" applyNumberFormat="1" applyFont="1" applyBorder="1" applyAlignment="1">
      <alignment horizontal="center" vertical="top" wrapText="1"/>
    </xf>
    <xf numFmtId="165" fontId="33" fillId="0" borderId="1" xfId="0" applyNumberFormat="1" applyFont="1" applyBorder="1" applyAlignment="1">
      <alignment horizontal="center" vertical="top" wrapText="1"/>
    </xf>
    <xf numFmtId="0" fontId="3" fillId="0" borderId="1" xfId="0" applyFont="1" applyBorder="1" applyAlignment="1">
      <alignment horizontal="center" vertical="top"/>
    </xf>
    <xf numFmtId="0" fontId="2" fillId="0" borderId="1" xfId="0" applyFont="1" applyBorder="1" applyAlignment="1">
      <alignment horizontal="center" vertical="top"/>
    </xf>
    <xf numFmtId="0" fontId="3" fillId="0" borderId="1" xfId="0" applyFont="1" applyBorder="1" applyAlignment="1">
      <alignment horizontal="center" vertical="top" wrapText="1"/>
    </xf>
    <xf numFmtId="0" fontId="3" fillId="4" borderId="1" xfId="0" applyFont="1" applyFill="1" applyBorder="1" applyAlignment="1">
      <alignment horizontal="center" vertical="top"/>
    </xf>
    <xf numFmtId="9" fontId="3" fillId="4" borderId="1" xfId="0" applyNumberFormat="1" applyFont="1" applyFill="1" applyBorder="1" applyAlignment="1">
      <alignment horizontal="center" vertical="top"/>
    </xf>
    <xf numFmtId="0" fontId="1" fillId="0" borderId="1" xfId="0" applyFont="1" applyBorder="1" applyAlignment="1">
      <alignment horizontal="center" vertical="center" textRotation="90"/>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1" fillId="2"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1" fillId="2" borderId="18"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14" fontId="1" fillId="0" borderId="18" xfId="0" applyNumberFormat="1" applyFont="1" applyBorder="1" applyAlignment="1">
      <alignment horizontal="center" vertical="center"/>
    </xf>
    <xf numFmtId="0" fontId="8" fillId="0" borderId="0" xfId="0" applyFont="1" applyAlignment="1">
      <alignment horizontal="left" vertical="center"/>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2"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9"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2" fillId="2" borderId="54" xfId="0" applyFont="1" applyFill="1" applyBorder="1" applyAlignment="1">
      <alignment horizontal="center" vertical="center" textRotation="90" wrapText="1"/>
    </xf>
    <xf numFmtId="0" fontId="2" fillId="2" borderId="56" xfId="0" applyFont="1" applyFill="1" applyBorder="1" applyAlignment="1">
      <alignment horizontal="center" vertical="center" textRotation="90"/>
    </xf>
    <xf numFmtId="9" fontId="3" fillId="0" borderId="1" xfId="0" applyNumberFormat="1" applyFont="1" applyBorder="1" applyAlignment="1">
      <alignment horizontal="center" vertical="top" wrapText="1"/>
    </xf>
    <xf numFmtId="41" fontId="2" fillId="0" borderId="1" xfId="1" applyFont="1" applyBorder="1" applyAlignment="1">
      <alignment horizontal="center" vertical="top" wrapText="1"/>
    </xf>
    <xf numFmtId="0" fontId="10" fillId="4" borderId="1" xfId="0" applyFont="1" applyFill="1" applyBorder="1" applyAlignment="1">
      <alignment horizontal="center" vertical="top" textRotation="90"/>
    </xf>
    <xf numFmtId="0" fontId="35" fillId="0" borderId="0" xfId="0" applyFont="1" applyAlignment="1">
      <alignment horizontal="center"/>
    </xf>
    <xf numFmtId="14" fontId="39" fillId="0" borderId="5" xfId="0" applyNumberFormat="1" applyFont="1" applyBorder="1" applyAlignment="1">
      <alignment horizontal="center" vertical="center" wrapText="1"/>
    </xf>
    <xf numFmtId="14" fontId="39" fillId="0" borderId="6" xfId="0" applyNumberFormat="1" applyFont="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0" borderId="9" xfId="0" applyFont="1" applyBorder="1" applyAlignment="1">
      <alignment horizontal="center" vertical="top"/>
    </xf>
    <xf numFmtId="0" fontId="2" fillId="0" borderId="30" xfId="0" applyFont="1" applyBorder="1" applyAlignment="1">
      <alignment horizontal="center" vertical="top"/>
    </xf>
    <xf numFmtId="0" fontId="3" fillId="0" borderId="69" xfId="0" applyFont="1" applyBorder="1" applyAlignment="1">
      <alignment horizontal="center" vertical="top" wrapText="1"/>
    </xf>
    <xf numFmtId="0" fontId="3" fillId="0" borderId="65" xfId="0" applyFont="1" applyBorder="1" applyAlignment="1">
      <alignment horizontal="center" vertical="top" wrapText="1"/>
    </xf>
    <xf numFmtId="0" fontId="3" fillId="0" borderId="64" xfId="0" applyFont="1" applyBorder="1" applyAlignment="1">
      <alignment horizontal="center" vertical="top" wrapText="1"/>
    </xf>
    <xf numFmtId="0" fontId="3" fillId="0" borderId="63" xfId="0" applyFont="1" applyBorder="1" applyAlignment="1">
      <alignment horizontal="center" vertical="top" wrapText="1"/>
    </xf>
    <xf numFmtId="0" fontId="3" fillId="0" borderId="67" xfId="0" applyFont="1" applyBorder="1" applyAlignment="1">
      <alignment horizontal="center" vertical="top" wrapText="1"/>
    </xf>
    <xf numFmtId="0" fontId="3" fillId="0" borderId="68" xfId="0" applyFont="1" applyBorder="1" applyAlignment="1">
      <alignment horizontal="center" vertical="top" wrapText="1"/>
    </xf>
    <xf numFmtId="0" fontId="3" fillId="0" borderId="5" xfId="0" applyFont="1" applyBorder="1" applyAlignment="1">
      <alignment horizontal="center" vertical="top" wrapText="1"/>
    </xf>
    <xf numFmtId="0" fontId="3" fillId="0" borderId="30" xfId="0" applyFont="1" applyBorder="1" applyAlignment="1">
      <alignment horizontal="center" vertical="top" wrapText="1"/>
    </xf>
    <xf numFmtId="0" fontId="3" fillId="0" borderId="66" xfId="0" applyFont="1" applyBorder="1" applyAlignment="1">
      <alignment horizontal="center" vertical="top"/>
    </xf>
    <xf numFmtId="0" fontId="3" fillId="0" borderId="30" xfId="0" applyFont="1" applyBorder="1" applyAlignment="1">
      <alignment horizontal="center" vertical="top"/>
    </xf>
    <xf numFmtId="0" fontId="3" fillId="4" borderId="5" xfId="0" applyFont="1" applyFill="1" applyBorder="1" applyAlignment="1">
      <alignment horizontal="center" vertical="top"/>
    </xf>
    <xf numFmtId="0" fontId="3" fillId="4" borderId="30" xfId="0" applyFont="1" applyFill="1" applyBorder="1" applyAlignment="1">
      <alignment horizontal="center" vertical="top"/>
    </xf>
    <xf numFmtId="0" fontId="13" fillId="0" borderId="28" xfId="0" applyFont="1" applyBorder="1" applyAlignment="1">
      <alignment vertical="center" wrapText="1"/>
    </xf>
    <xf numFmtId="0" fontId="13" fillId="0" borderId="33" xfId="0" applyFont="1" applyBorder="1" applyAlignment="1">
      <alignment vertical="center" wrapText="1"/>
    </xf>
    <xf numFmtId="0" fontId="13" fillId="0" borderId="71" xfId="0" applyFont="1" applyBorder="1" applyAlignment="1">
      <alignment vertical="center" wrapText="1"/>
    </xf>
    <xf numFmtId="0" fontId="45" fillId="0" borderId="29"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12" xfId="0" applyFont="1" applyBorder="1" applyAlignment="1">
      <alignment horizontal="center" vertical="center" wrapText="1"/>
    </xf>
    <xf numFmtId="0" fontId="10" fillId="4" borderId="29" xfId="0" applyFont="1" applyFill="1" applyBorder="1" applyAlignment="1">
      <alignment horizontal="center" vertical="top" textRotation="90"/>
    </xf>
    <xf numFmtId="0" fontId="10" fillId="4" borderId="40" xfId="0" applyFont="1" applyFill="1" applyBorder="1" applyAlignment="1">
      <alignment horizontal="center" vertical="top" textRotation="90"/>
    </xf>
    <xf numFmtId="0" fontId="1" fillId="0" borderId="29" xfId="0" applyFont="1" applyBorder="1" applyAlignment="1">
      <alignment horizontal="center" vertical="center" textRotation="90"/>
    </xf>
    <xf numFmtId="0" fontId="1" fillId="0" borderId="40" xfId="0" applyFont="1" applyBorder="1" applyAlignment="1">
      <alignment horizontal="center" vertical="center" textRotation="90"/>
    </xf>
    <xf numFmtId="0" fontId="2" fillId="0" borderId="28" xfId="0" applyFont="1" applyBorder="1" applyAlignment="1">
      <alignment horizontal="center" vertical="top" wrapText="1"/>
    </xf>
    <xf numFmtId="0" fontId="2" fillId="0" borderId="33" xfId="0" applyFont="1" applyBorder="1" applyAlignment="1">
      <alignment horizontal="center" vertical="top" wrapText="1"/>
    </xf>
    <xf numFmtId="0" fontId="9" fillId="0" borderId="30" xfId="0" applyFont="1" applyBorder="1" applyAlignment="1">
      <alignment horizontal="center" vertical="top" wrapText="1"/>
    </xf>
    <xf numFmtId="14" fontId="9" fillId="0" borderId="40" xfId="0" applyNumberFormat="1" applyFont="1" applyBorder="1" applyAlignment="1">
      <alignment horizontal="center" vertical="top" wrapText="1"/>
    </xf>
    <xf numFmtId="9" fontId="3" fillId="4" borderId="5" xfId="0" applyNumberFormat="1" applyFont="1" applyFill="1" applyBorder="1" applyAlignment="1">
      <alignment horizontal="center" vertical="top"/>
    </xf>
    <xf numFmtId="9" fontId="3" fillId="4" borderId="30" xfId="0" applyNumberFormat="1" applyFont="1" applyFill="1" applyBorder="1" applyAlignment="1">
      <alignment horizontal="center" vertical="top"/>
    </xf>
    <xf numFmtId="9" fontId="2" fillId="0" borderId="9" xfId="0" applyNumberFormat="1" applyFont="1" applyBorder="1" applyAlignment="1">
      <alignment horizontal="center" vertical="top" wrapText="1"/>
    </xf>
    <xf numFmtId="9" fontId="2" fillId="0" borderId="30" xfId="0" applyNumberFormat="1" applyFont="1" applyBorder="1" applyAlignment="1">
      <alignment horizontal="center" vertical="top" wrapText="1"/>
    </xf>
    <xf numFmtId="41" fontId="2" fillId="0" borderId="9" xfId="1" applyFont="1" applyBorder="1" applyAlignment="1">
      <alignment horizontal="center" vertical="top" wrapText="1"/>
    </xf>
    <xf numFmtId="41" fontId="2" fillId="0" borderId="30" xfId="1" applyFont="1" applyBorder="1" applyAlignment="1">
      <alignment horizontal="center" vertical="top"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41"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7" xfId="0" applyFont="1" applyBorder="1" applyAlignment="1">
      <alignment horizontal="left" vertical="top" wrapText="1"/>
    </xf>
    <xf numFmtId="0" fontId="22" fillId="0" borderId="48" xfId="0" applyFont="1" applyBorder="1" applyAlignment="1">
      <alignment horizontal="left" vertical="top" wrapText="1"/>
    </xf>
    <xf numFmtId="0" fontId="22" fillId="0" borderId="49" xfId="0" applyFont="1" applyBorder="1" applyAlignment="1">
      <alignment horizontal="left" vertical="top" wrapText="1"/>
    </xf>
    <xf numFmtId="0" fontId="22" fillId="0" borderId="50" xfId="0" applyFont="1" applyBorder="1" applyAlignment="1">
      <alignment horizontal="left" vertical="top" wrapText="1"/>
    </xf>
    <xf numFmtId="0" fontId="16" fillId="8" borderId="41"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32" xfId="0" applyFont="1" applyFill="1" applyBorder="1" applyAlignment="1">
      <alignment horizontal="center" vertical="center"/>
    </xf>
    <xf numFmtId="0" fontId="16" fillId="9" borderId="45" xfId="0" applyFont="1" applyFill="1" applyBorder="1" applyAlignment="1">
      <alignment horizontal="center" vertical="center"/>
    </xf>
    <xf numFmtId="0" fontId="16" fillId="9" borderId="46"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7"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protection hidden="1"/>
    </xf>
    <xf numFmtId="0" fontId="19" fillId="0" borderId="44" xfId="0" applyFont="1" applyBorder="1" applyAlignment="1" applyProtection="1">
      <alignment horizontal="center" vertical="center"/>
      <protection hidden="1"/>
    </xf>
  </cellXfs>
  <cellStyles count="4">
    <cellStyle name="Hipervínculo" xfId="3" builtinId="8"/>
    <cellStyle name="Millares [0]" xfId="1" builtinId="6"/>
    <cellStyle name="Normal" xfId="0" builtinId="0"/>
    <cellStyle name="Porcentaje" xfId="2" builtinId="5"/>
  </cellStyles>
  <dxfs count="57">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24133FAB-FEF9-498C-B37A-1EF4B0241D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0AF1CC01-EBFF-4E6F-8531-99CB707BBF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36680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LYS%20URIBE\Documents\IDIPRON\RIESGOS\RIESGOS%20DE%20GESTI&#211;N%202025\RIESGOS%20DEFINITIVOS%20GESTI&#211;N%202025\ENVIADOS%20A%20LOS%20PROCESOS\PSS\MATRIZ%20Riesgos%20de%20gesti&#243;n%20PSS%20Definitiva.xlsx" TargetMode="External"/><Relationship Id="rId1" Type="http://schemas.openxmlformats.org/officeDocument/2006/relationships/externalLinkPath" Target="https://idipronbgta.sharepoint.com/Users/MARLYS%20URIBE/Documents/IDIPRON/RIESGOS/RIESGOS%20DE%20GESTI&#211;N%202025/RIESGOS%20DEFINITIVOS%20GESTI&#211;N%202025/ENVIADOS%20A%20LOS%20PROCESOS/PSS/MATRIZ%20Riesgos%20de%20gesti&#243;n%20PSS%20Definit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iesgos Gestión #1"/>
      <sheetName val="Riesgos Gestión #2"/>
      <sheetName val="Riesgos Gestión #3"/>
      <sheetName val="Riesgos Gestión #4"/>
      <sheetName val="Datos"/>
      <sheetName val="Instructivo"/>
    </sheetNames>
    <sheetDataSet>
      <sheetData sheetId="0"/>
      <sheetData sheetId="1"/>
      <sheetData sheetId="2"/>
      <sheetData sheetId="3"/>
      <sheetData sheetId="4">
        <row r="4">
          <cell r="J4" t="str">
            <v>MUY BAJA - LEVE</v>
          </cell>
          <cell r="K4" t="str">
            <v>BAJO</v>
          </cell>
        </row>
        <row r="5">
          <cell r="J5" t="str">
            <v>MUY BAJA - MENOR</v>
          </cell>
          <cell r="K5" t="str">
            <v>BAJO</v>
          </cell>
        </row>
        <row r="6">
          <cell r="J6" t="str">
            <v>MUY BAJA - MODERADO</v>
          </cell>
          <cell r="K6" t="str">
            <v>MODERADO</v>
          </cell>
        </row>
        <row r="7">
          <cell r="J7" t="str">
            <v>MUY BAJA - MAYOR</v>
          </cell>
          <cell r="K7" t="str">
            <v>ALTO</v>
          </cell>
        </row>
        <row r="8">
          <cell r="J8" t="str">
            <v>MUY BAJA - CATASTRÓFICO</v>
          </cell>
          <cell r="K8" t="str">
            <v>EXTREMO</v>
          </cell>
        </row>
        <row r="9">
          <cell r="J9" t="str">
            <v>BAJA - LEVE</v>
          </cell>
          <cell r="K9" t="str">
            <v>BAJO</v>
          </cell>
        </row>
        <row r="10">
          <cell r="J10" t="str">
            <v>BAJA - MENOR</v>
          </cell>
          <cell r="K10" t="str">
            <v>MODERADO</v>
          </cell>
        </row>
        <row r="11">
          <cell r="J11" t="str">
            <v>BAJA - MODERADO</v>
          </cell>
          <cell r="K11" t="str">
            <v>MODERADO</v>
          </cell>
        </row>
        <row r="12">
          <cell r="J12" t="str">
            <v>BAJA - MAYOR</v>
          </cell>
          <cell r="K12" t="str">
            <v>ALTO</v>
          </cell>
        </row>
        <row r="13">
          <cell r="J13" t="str">
            <v>BAJA - CATASTRÓFICO</v>
          </cell>
          <cell r="K13" t="str">
            <v>EXTREMO</v>
          </cell>
        </row>
        <row r="14">
          <cell r="J14" t="str">
            <v>MEDIA - LEVE</v>
          </cell>
          <cell r="K14" t="str">
            <v>MODERADO</v>
          </cell>
        </row>
        <row r="15">
          <cell r="J15" t="str">
            <v>MEDIA - MENOR</v>
          </cell>
          <cell r="K15" t="str">
            <v>MODERADO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2C8B2-92D2-44DE-93C3-371599DABBF3}">
  <sheetPr>
    <tabColor rgb="FF00B050"/>
  </sheetPr>
  <dimension ref="A1:B14"/>
  <sheetViews>
    <sheetView workbookViewId="0">
      <selection activeCell="B18" sqref="B18"/>
    </sheetView>
  </sheetViews>
  <sheetFormatPr defaultColWidth="11.42578125" defaultRowHeight="14.45"/>
  <cols>
    <col min="1" max="1" width="18.28515625" customWidth="1"/>
    <col min="2" max="2" width="55.7109375" customWidth="1"/>
  </cols>
  <sheetData>
    <row r="1" spans="1:2" ht="21">
      <c r="A1" s="291" t="s">
        <v>0</v>
      </c>
      <c r="B1" s="291"/>
    </row>
    <row r="3" spans="1:2">
      <c r="A3" t="s">
        <v>1</v>
      </c>
    </row>
    <row r="5" spans="1:2">
      <c r="A5" s="195" t="s">
        <v>2</v>
      </c>
      <c r="B5" s="195" t="s">
        <v>3</v>
      </c>
    </row>
    <row r="6" spans="1:2" ht="28.9">
      <c r="A6" s="292">
        <v>46061</v>
      </c>
      <c r="B6" s="202" t="s">
        <v>4</v>
      </c>
    </row>
    <row r="7" spans="1:2" ht="28.9">
      <c r="A7" s="293"/>
      <c r="B7" s="202" t="s">
        <v>5</v>
      </c>
    </row>
    <row r="8" spans="1:2">
      <c r="A8" s="191"/>
      <c r="B8" s="112"/>
    </row>
    <row r="9" spans="1:2">
      <c r="A9" s="191"/>
      <c r="B9" s="112"/>
    </row>
    <row r="10" spans="1:2">
      <c r="A10" s="191"/>
      <c r="B10" s="112"/>
    </row>
    <row r="11" spans="1:2">
      <c r="A11" s="191"/>
      <c r="B11" s="112"/>
    </row>
    <row r="12" spans="1:2">
      <c r="A12" s="191"/>
      <c r="B12" s="112"/>
    </row>
    <row r="14" spans="1:2">
      <c r="A14" s="196" t="s">
        <v>6</v>
      </c>
    </row>
  </sheetData>
  <mergeCells count="2">
    <mergeCell ref="A1:B1"/>
    <mergeCell ref="A6:A7"/>
  </mergeCells>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76D2B-2D3C-45D6-9958-7BD0EB02C691}">
  <sheetPr>
    <tabColor rgb="FFFFC000"/>
    <pageSetUpPr fitToPage="1"/>
  </sheetPr>
  <dimension ref="A1:BO29"/>
  <sheetViews>
    <sheetView showGridLines="0" tabSelected="1" view="pageBreakPreview" topLeftCell="AX17" zoomScale="60" zoomScaleNormal="60" workbookViewId="0">
      <selection activeCell="AX17" sqref="AX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26"/>
      <c r="B1" s="227"/>
      <c r="C1" s="232" t="s">
        <v>7</v>
      </c>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234"/>
      <c r="AX1" s="226" t="s">
        <v>8</v>
      </c>
      <c r="AY1" s="227"/>
      <c r="AZ1" s="241" t="s">
        <v>9</v>
      </c>
      <c r="BA1" s="242"/>
    </row>
    <row r="2" spans="1:53" ht="15.75" customHeight="1" thickBot="1">
      <c r="A2" s="228"/>
      <c r="B2" s="229"/>
      <c r="C2" s="235"/>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7"/>
      <c r="AX2" s="230"/>
      <c r="AY2" s="231"/>
      <c r="AZ2" s="243"/>
      <c r="BA2" s="244"/>
    </row>
    <row r="3" spans="1:53" ht="15.75" customHeight="1">
      <c r="A3" s="228"/>
      <c r="B3" s="229"/>
      <c r="C3" s="235"/>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7"/>
      <c r="AX3" s="226" t="s">
        <v>10</v>
      </c>
      <c r="AY3" s="227"/>
      <c r="AZ3" s="245" t="s">
        <v>11</v>
      </c>
      <c r="BA3" s="246"/>
    </row>
    <row r="4" spans="1:53" ht="16.5" customHeight="1" thickBot="1">
      <c r="A4" s="228"/>
      <c r="B4" s="229"/>
      <c r="C4" s="238"/>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40"/>
      <c r="AX4" s="230"/>
      <c r="AY4" s="231"/>
      <c r="AZ4" s="247"/>
      <c r="BA4" s="248"/>
    </row>
    <row r="5" spans="1:53" ht="20.45" customHeight="1">
      <c r="A5" s="228"/>
      <c r="B5" s="229"/>
      <c r="C5" s="235" t="s">
        <v>12</v>
      </c>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7"/>
      <c r="AX5" s="226" t="s">
        <v>13</v>
      </c>
      <c r="AY5" s="227"/>
      <c r="AZ5" s="226" t="s">
        <v>14</v>
      </c>
      <c r="BA5" s="227"/>
    </row>
    <row r="6" spans="1:53" ht="15" customHeight="1" thickBot="1">
      <c r="A6" s="228"/>
      <c r="B6" s="229"/>
      <c r="C6" s="235"/>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7"/>
      <c r="AX6" s="230"/>
      <c r="AY6" s="231"/>
      <c r="AZ6" s="230"/>
      <c r="BA6" s="231"/>
    </row>
    <row r="7" spans="1:53" ht="15.75" customHeight="1">
      <c r="A7" s="228"/>
      <c r="B7" s="229"/>
      <c r="C7" s="235"/>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7"/>
      <c r="AX7" s="226" t="s">
        <v>15</v>
      </c>
      <c r="AY7" s="227"/>
      <c r="AZ7" s="265">
        <v>45909</v>
      </c>
      <c r="BA7" s="242"/>
    </row>
    <row r="8" spans="1:53" ht="16.5" customHeight="1" thickBot="1">
      <c r="A8" s="230"/>
      <c r="B8" s="231"/>
      <c r="C8" s="238"/>
      <c r="D8" s="239"/>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W8" s="240"/>
      <c r="AX8" s="230"/>
      <c r="AY8" s="231"/>
      <c r="AZ8" s="243"/>
      <c r="BA8" s="244"/>
    </row>
    <row r="10" spans="1:53" ht="54" customHeight="1">
      <c r="A10" s="249" t="s">
        <v>16</v>
      </c>
      <c r="B10" s="249"/>
      <c r="C10" s="249"/>
      <c r="D10" s="250" t="s">
        <v>17</v>
      </c>
      <c r="E10" s="251"/>
      <c r="F10" s="251"/>
      <c r="G10" s="251"/>
      <c r="H10" s="251"/>
      <c r="I10" s="251"/>
      <c r="J10" s="251"/>
      <c r="K10" s="251"/>
      <c r="L10" s="251"/>
      <c r="M10" s="252"/>
      <c r="N10" s="25"/>
      <c r="AN10" s="1"/>
      <c r="AO10" s="1"/>
      <c r="AP10" s="1"/>
    </row>
    <row r="11" spans="1:53" s="3" customFormat="1" ht="75" customHeight="1">
      <c r="A11" s="249" t="s">
        <v>18</v>
      </c>
      <c r="B11" s="249"/>
      <c r="C11" s="249"/>
      <c r="D11" s="253" t="s">
        <v>19</v>
      </c>
      <c r="E11" s="254"/>
      <c r="F11" s="254"/>
      <c r="G11" s="254"/>
      <c r="H11" s="254"/>
      <c r="I11" s="254"/>
      <c r="J11" s="254"/>
      <c r="K11" s="254"/>
      <c r="L11" s="254"/>
      <c r="M11" s="255"/>
      <c r="N11" s="2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49" t="s">
        <v>20</v>
      </c>
      <c r="B12" s="249"/>
      <c r="C12" s="249"/>
      <c r="D12" s="253" t="s">
        <v>21</v>
      </c>
      <c r="E12" s="254"/>
      <c r="F12" s="254"/>
      <c r="G12" s="254"/>
      <c r="H12" s="254"/>
      <c r="I12" s="254"/>
      <c r="J12" s="254"/>
      <c r="K12" s="254"/>
      <c r="L12" s="254"/>
      <c r="M12" s="255"/>
      <c r="N12" s="2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67" t="s">
        <v>22</v>
      </c>
      <c r="B14" s="268"/>
      <c r="C14" s="268"/>
      <c r="D14" s="268"/>
      <c r="E14" s="268"/>
      <c r="F14" s="268"/>
      <c r="G14" s="268"/>
      <c r="H14" s="268"/>
      <c r="I14" s="268"/>
      <c r="J14" s="268"/>
      <c r="K14" s="268"/>
      <c r="L14" s="268"/>
      <c r="M14" s="268"/>
      <c r="N14" s="269"/>
      <c r="O14" s="270"/>
      <c r="P14" s="2"/>
      <c r="Q14" s="275" t="s">
        <v>23</v>
      </c>
      <c r="R14" s="276"/>
      <c r="S14" s="276"/>
      <c r="T14" s="276"/>
      <c r="U14" s="276"/>
      <c r="V14" s="276"/>
      <c r="W14" s="276"/>
      <c r="X14" s="276"/>
      <c r="Y14" s="277"/>
      <c r="Z14" s="277"/>
      <c r="AA14" s="277"/>
      <c r="AB14" s="277"/>
      <c r="AC14" s="277"/>
      <c r="AD14" s="277"/>
      <c r="AE14" s="277"/>
      <c r="AF14" s="276"/>
      <c r="AG14" s="276"/>
      <c r="AH14" s="276"/>
      <c r="AI14" s="276"/>
      <c r="AJ14" s="276"/>
      <c r="AK14" s="276"/>
      <c r="AL14" s="276"/>
      <c r="AM14" s="276"/>
      <c r="AN14" s="278"/>
      <c r="AO14" s="2"/>
      <c r="AP14" s="256" t="s">
        <v>24</v>
      </c>
      <c r="AQ14" s="279"/>
      <c r="AR14" s="257"/>
      <c r="AT14" s="281" t="s">
        <v>25</v>
      </c>
      <c r="AU14" s="282"/>
      <c r="AV14" s="282"/>
      <c r="AW14" s="282"/>
      <c r="AX14" s="283"/>
      <c r="AY14" s="32"/>
      <c r="AZ14" s="256" t="s">
        <v>26</v>
      </c>
      <c r="BA14" s="257"/>
    </row>
    <row r="15" spans="1:53">
      <c r="A15" s="271"/>
      <c r="B15" s="272"/>
      <c r="C15" s="272"/>
      <c r="D15" s="272"/>
      <c r="E15" s="272"/>
      <c r="F15" s="272"/>
      <c r="G15" s="272"/>
      <c r="H15" s="272"/>
      <c r="I15" s="272"/>
      <c r="J15" s="272"/>
      <c r="K15" s="272"/>
      <c r="L15" s="272"/>
      <c r="M15" s="272"/>
      <c r="N15" s="273"/>
      <c r="O15" s="274"/>
      <c r="P15" s="2"/>
      <c r="Q15" s="27"/>
      <c r="R15" s="28"/>
      <c r="S15" s="28"/>
      <c r="T15" s="28"/>
      <c r="U15" s="28"/>
      <c r="V15" s="28"/>
      <c r="W15" s="28"/>
      <c r="X15" s="28"/>
      <c r="Y15" s="260" t="s">
        <v>27</v>
      </c>
      <c r="Z15" s="261"/>
      <c r="AA15" s="262"/>
      <c r="AB15" s="260" t="s">
        <v>28</v>
      </c>
      <c r="AC15" s="261"/>
      <c r="AD15" s="261"/>
      <c r="AE15" s="261"/>
      <c r="AF15" s="262"/>
      <c r="AG15" s="263"/>
      <c r="AH15" s="263"/>
      <c r="AI15" s="263"/>
      <c r="AJ15" s="263"/>
      <c r="AK15" s="263"/>
      <c r="AL15" s="263"/>
      <c r="AM15" s="263"/>
      <c r="AN15" s="264"/>
      <c r="AO15" s="2"/>
      <c r="AP15" s="258"/>
      <c r="AQ15" s="280"/>
      <c r="AR15" s="259"/>
      <c r="AT15" s="284"/>
      <c r="AU15" s="280"/>
      <c r="AV15" s="280"/>
      <c r="AW15" s="280"/>
      <c r="AX15" s="285"/>
      <c r="AY15" s="32"/>
      <c r="AZ15" s="258"/>
      <c r="BA15" s="259"/>
    </row>
    <row r="16" spans="1:53" s="5" customFormat="1" ht="166.5" customHeight="1">
      <c r="A16" s="10" t="s">
        <v>29</v>
      </c>
      <c r="B16" s="11" t="s">
        <v>30</v>
      </c>
      <c r="C16" s="12" t="s">
        <v>31</v>
      </c>
      <c r="D16" s="12" t="s">
        <v>32</v>
      </c>
      <c r="E16" s="13" t="s">
        <v>33</v>
      </c>
      <c r="F16" s="20" t="s">
        <v>34</v>
      </c>
      <c r="G16" s="34" t="s">
        <v>35</v>
      </c>
      <c r="H16" s="13" t="s">
        <v>36</v>
      </c>
      <c r="I16" s="12" t="s">
        <v>37</v>
      </c>
      <c r="J16" s="12" t="s">
        <v>38</v>
      </c>
      <c r="K16" s="13" t="s">
        <v>39</v>
      </c>
      <c r="L16" s="13" t="s">
        <v>40</v>
      </c>
      <c r="M16" s="12" t="s">
        <v>37</v>
      </c>
      <c r="N16" s="12" t="s">
        <v>41</v>
      </c>
      <c r="O16" s="14" t="s">
        <v>42</v>
      </c>
      <c r="P16" s="2"/>
      <c r="Q16" s="15" t="s">
        <v>43</v>
      </c>
      <c r="R16" s="111" t="s">
        <v>44</v>
      </c>
      <c r="S16" s="111" t="s">
        <v>45</v>
      </c>
      <c r="T16" s="111" t="s">
        <v>46</v>
      </c>
      <c r="U16" s="111" t="s">
        <v>47</v>
      </c>
      <c r="V16" s="111" t="s">
        <v>48</v>
      </c>
      <c r="W16" s="111" t="s">
        <v>49</v>
      </c>
      <c r="X16" s="29" t="s">
        <v>50</v>
      </c>
      <c r="Y16" s="126" t="s">
        <v>51</v>
      </c>
      <c r="Z16" s="126" t="s">
        <v>52</v>
      </c>
      <c r="AA16" s="17" t="s">
        <v>53</v>
      </c>
      <c r="AB16" s="294" t="s">
        <v>54</v>
      </c>
      <c r="AC16" s="295"/>
      <c r="AD16" s="17" t="s">
        <v>55</v>
      </c>
      <c r="AE16" s="286" t="s">
        <v>56</v>
      </c>
      <c r="AF16" s="287"/>
      <c r="AG16" s="18" t="s">
        <v>57</v>
      </c>
      <c r="AH16" s="18" t="s">
        <v>58</v>
      </c>
      <c r="AI16" s="18" t="s">
        <v>37</v>
      </c>
      <c r="AJ16" s="18" t="s">
        <v>59</v>
      </c>
      <c r="AK16" s="18" t="s">
        <v>37</v>
      </c>
      <c r="AL16" s="18" t="s">
        <v>41</v>
      </c>
      <c r="AM16" s="18" t="s">
        <v>60</v>
      </c>
      <c r="AN16" s="14" t="s">
        <v>61</v>
      </c>
      <c r="AO16" s="2"/>
      <c r="AP16" s="19" t="s">
        <v>62</v>
      </c>
      <c r="AQ16" s="164" t="s">
        <v>63</v>
      </c>
      <c r="AR16" s="165" t="s">
        <v>64</v>
      </c>
      <c r="AT16" s="121" t="s">
        <v>65</v>
      </c>
      <c r="AU16" s="123" t="s">
        <v>66</v>
      </c>
      <c r="AV16" s="123" t="s">
        <v>67</v>
      </c>
      <c r="AW16" s="123" t="s">
        <v>68</v>
      </c>
      <c r="AX16" s="122" t="s">
        <v>69</v>
      </c>
      <c r="AY16" s="33"/>
      <c r="AZ16" s="124" t="s">
        <v>70</v>
      </c>
      <c r="BA16" s="125" t="s">
        <v>71</v>
      </c>
    </row>
    <row r="17" spans="1:67" ht="409.5" customHeight="1">
      <c r="A17" s="220">
        <v>1</v>
      </c>
      <c r="B17" s="296" t="s">
        <v>72</v>
      </c>
      <c r="C17" s="298" t="s">
        <v>73</v>
      </c>
      <c r="D17" s="300" t="s">
        <v>74</v>
      </c>
      <c r="E17" s="302" t="s">
        <v>75</v>
      </c>
      <c r="F17" s="304"/>
      <c r="G17" s="306">
        <v>365</v>
      </c>
      <c r="H17" s="308" t="str">
        <f>IF(G17&lt;=0,"",IF(G17&lt;=2,"Muy Baja",IF(G17&lt;=24,"Baja",IF(G17&lt;=500,"Media",IF(G17&lt;=5000,"Alta","Muy Alta")))))</f>
        <v>Media</v>
      </c>
      <c r="I17" s="324">
        <f>IF(H17="","",IF(H17="Muy Baja",0.2,IF(H17="Baja",0.4,IF(H17="Media",0.6,IF(H17="Alta",0.8,IF(H17="Muy Alta",1,))))))</f>
        <v>0.6</v>
      </c>
      <c r="J17" s="326" t="s">
        <v>76</v>
      </c>
      <c r="K17" s="328" t="str">
        <f>+J17</f>
        <v>El riesgo afecta la imagen de la entidad con algunos usuarios de relevancia frente al logro de los objetivos</v>
      </c>
      <c r="L17" s="308" t="s">
        <v>77</v>
      </c>
      <c r="M17" s="324">
        <f>IF(L17="","",IF(L17="Leve",0.2,IF(L17="Menor",0.4,IF(L17="Moderado",0.6,IF(L17="Mayor",0.8,IF(L17="Catastrófico",1,))))))</f>
        <v>0.6</v>
      </c>
      <c r="N17" s="324" t="str">
        <f>+CONCATENATE(H17, " - ", L17)</f>
        <v>Media - Moderado</v>
      </c>
      <c r="O17" s="316" t="str">
        <f>+VLOOKUP(N17,Datos!J4:K28,2,)</f>
        <v>MODERADO</v>
      </c>
      <c r="P17" s="30"/>
      <c r="Q17" s="8">
        <v>1</v>
      </c>
      <c r="R17" s="110" t="s">
        <v>78</v>
      </c>
      <c r="S17" s="155" t="s">
        <v>79</v>
      </c>
      <c r="T17" s="110" t="s">
        <v>80</v>
      </c>
      <c r="U17" s="110" t="s">
        <v>81</v>
      </c>
      <c r="V17" s="110" t="s">
        <v>82</v>
      </c>
      <c r="W17" s="110" t="s">
        <v>83</v>
      </c>
      <c r="X17" s="35" t="str">
        <f>IF(OR(Y17="Preventivo",Y17="Detectivo"),"Probabilidad",IF(Y17="Correctivo","Impacto",""))</f>
        <v>Probabilidad</v>
      </c>
      <c r="Y17" s="6" t="s">
        <v>84</v>
      </c>
      <c r="Z17" s="6" t="s">
        <v>85</v>
      </c>
      <c r="AA17" s="36" t="str">
        <f t="shared" ref="AA17" si="0">IF(AND(Y17="Preventivo",Z17="Automático"),"50%",IF(AND(Y17="Preventivo",Z17="Manual"),"40%",IF(AND(Y17="Detectivo",Z17="Automático"),"40%",IF(AND(Y17="Detectivo",Z17="Manual"),"30%",IF(AND(Y17="Correctivo",Z17="Automático"),"35%",IF(AND(Y17="Correctivo",Z17="Manual"),"25%",""))))))</f>
        <v>40%</v>
      </c>
      <c r="AB17" s="9" t="s">
        <v>86</v>
      </c>
      <c r="AC17" s="9" t="s">
        <v>87</v>
      </c>
      <c r="AD17" s="6" t="s">
        <v>88</v>
      </c>
      <c r="AE17" s="9" t="s">
        <v>89</v>
      </c>
      <c r="AF17" s="153" t="str">
        <f>+W17</f>
        <v>Actas de reunión del CIGD ( Con la aprobación o no aprobación del PETI) - Plan Estratégico de Tecnología de la Información PETI final</v>
      </c>
      <c r="AG17" s="37">
        <f>IFERROR(IF(X17="Probabilidad",(I17-(+I17*AA17)),IF(X17="Impacto",I17,"")),"")</f>
        <v>0.36</v>
      </c>
      <c r="AH17" s="38" t="str">
        <f t="shared" ref="AH17:AH19" si="1">IFERROR(IF(AG17="","",IF(AG17&lt;=0.2,"Muy Baja",IF(AG17&lt;=0.4,"Baja",IF(AG17&lt;=0.6,"Media",IF(AG17&lt;=0.8,"Alta","Muy Alta"))))),"")</f>
        <v>Baja</v>
      </c>
      <c r="AI17" s="39">
        <f>I17-(AA17*I17)</f>
        <v>0.36</v>
      </c>
      <c r="AJ17" s="40" t="str">
        <f t="shared" ref="AJ17:AJ19" si="2">IFERROR(IF(AK17="","",IF(AK17&lt;=0.2,"Leve",IF(AK17&lt;=0.4,"Menor",IF(AK17&lt;=0.6,"Moderado",IF(AK17&lt;=0.8,"Mayor","Catastrófico"))))),"")</f>
        <v>Moderado</v>
      </c>
      <c r="AK17" s="37">
        <f>IFERROR(IF(X17="Impacto",(M17-(+M17*AA17)),IF(X17="Probabilidad",M17,"")),"")</f>
        <v>0.6</v>
      </c>
      <c r="AL17" s="41" t="str">
        <f>+CONCATENATE(AH17, " - ", AJ17)</f>
        <v>Baja - Moderado</v>
      </c>
      <c r="AM17" s="42" t="str">
        <f>+VLOOKUP(AL17,[1]Datos!$J$4:$K$28,2,)</f>
        <v>MODERADO</v>
      </c>
      <c r="AN17" s="318" t="s">
        <v>90</v>
      </c>
      <c r="AO17" s="30"/>
      <c r="AP17" s="320" t="s">
        <v>91</v>
      </c>
      <c r="AQ17" s="322" t="s">
        <v>92</v>
      </c>
      <c r="AR17" s="323">
        <v>46386</v>
      </c>
      <c r="AT17" s="203">
        <v>46154</v>
      </c>
      <c r="AU17" s="204" t="s">
        <v>93</v>
      </c>
      <c r="AV17" s="205" t="s">
        <v>94</v>
      </c>
      <c r="AW17" s="206" t="s">
        <v>95</v>
      </c>
      <c r="AX17" s="207" t="s">
        <v>96</v>
      </c>
      <c r="AY17" s="208"/>
      <c r="AZ17" s="310" t="s">
        <v>97</v>
      </c>
      <c r="BA17" s="313" t="s">
        <v>98</v>
      </c>
      <c r="BO17" t="s">
        <v>99</v>
      </c>
    </row>
    <row r="18" spans="1:67" ht="353.25" customHeight="1">
      <c r="A18" s="220"/>
      <c r="B18" s="297"/>
      <c r="C18" s="299"/>
      <c r="D18" s="301"/>
      <c r="E18" s="303"/>
      <c r="F18" s="305"/>
      <c r="G18" s="307"/>
      <c r="H18" s="309"/>
      <c r="I18" s="325"/>
      <c r="J18" s="327"/>
      <c r="K18" s="329"/>
      <c r="L18" s="309"/>
      <c r="M18" s="325"/>
      <c r="N18" s="325"/>
      <c r="O18" s="317"/>
      <c r="P18" s="2"/>
      <c r="Q18" s="133">
        <v>2</v>
      </c>
      <c r="R18" s="152" t="s">
        <v>78</v>
      </c>
      <c r="S18" s="155" t="s">
        <v>100</v>
      </c>
      <c r="T18" s="152" t="s">
        <v>101</v>
      </c>
      <c r="U18" s="152" t="s">
        <v>102</v>
      </c>
      <c r="V18" s="152" t="s">
        <v>103</v>
      </c>
      <c r="W18" s="152" t="s">
        <v>104</v>
      </c>
      <c r="X18" s="134" t="str">
        <f t="shared" ref="X18" si="3">IF(OR(Y18="Preventivo",Y18="Detectivo"),"Probabilidad",IF(Y18="Correctivo","Impacto",""))</f>
        <v>Probabilidad</v>
      </c>
      <c r="Y18" s="6" t="s">
        <v>84</v>
      </c>
      <c r="Z18" s="6" t="s">
        <v>85</v>
      </c>
      <c r="AA18" s="36" t="str">
        <f t="shared" ref="AA18" si="4">IF(AND(Y18="Preventivo",Z18="Automático"),"50%",IF(AND(Y18="Preventivo",Z18="Manual"),"40%",IF(AND(Y18="Detectivo",Z18="Automático"),"40%",IF(AND(Y18="Detectivo",Z18="Manual"),"30%",IF(AND(Y18="Correctivo",Z18="Automático"),"35%",IF(AND(Y18="Correctivo",Z18="Manual"),"25%",""))))))</f>
        <v>40%</v>
      </c>
      <c r="AB18" s="9" t="s">
        <v>86</v>
      </c>
      <c r="AC18" s="9" t="s">
        <v>87</v>
      </c>
      <c r="AD18" s="6" t="s">
        <v>88</v>
      </c>
      <c r="AE18" s="9" t="s">
        <v>89</v>
      </c>
      <c r="AF18" s="9" t="str">
        <f>+W18</f>
        <v>Matriz de seguimiento al Plan Anual de Adquisiciones.</v>
      </c>
      <c r="AG18" s="167">
        <f t="shared" ref="AG18:AG19" si="5">IFERROR(IF(AND(X17="Probabilidad",X18="Probabilidad"),(AI17-(+AI17*AA18)),IF(X18="Probabilidad",($I$17-(+$I$17*AA18)),IF(X18="Impacto",AI17,""))),"")</f>
        <v>0.216</v>
      </c>
      <c r="AH18" s="38" t="str">
        <f t="shared" si="1"/>
        <v>Baja</v>
      </c>
      <c r="AI18" s="39">
        <f t="shared" ref="AI18:AI19" si="6">+AG18</f>
        <v>0.216</v>
      </c>
      <c r="AJ18" s="40" t="str">
        <f t="shared" si="2"/>
        <v>Moderado</v>
      </c>
      <c r="AK18" s="168">
        <f t="shared" ref="AK18:AK19" si="7">IFERROR(IF(AND(X17="Impacto",X17="Impacto"),(AK17-(+AK17*AA18)),IF(X18="Impacto",($M$17-(+$M$17*AA18)),IF(X18="Probabilidad",AK17,""))),"")</f>
        <v>0.6</v>
      </c>
      <c r="AL18" s="41" t="str">
        <f t="shared" ref="AL18:AL19" si="8">+CONCATENATE(AH18, " - ", AJ18)</f>
        <v>Baja - Moderado</v>
      </c>
      <c r="AM18" s="42" t="str">
        <f>+VLOOKUP(AL18,[1]Datos!$J$4:$K$28,2,)</f>
        <v>MODERADO</v>
      </c>
      <c r="AN18" s="319"/>
      <c r="AO18" s="2"/>
      <c r="AP18" s="321"/>
      <c r="AQ18" s="322"/>
      <c r="AR18" s="323"/>
      <c r="AT18" s="203">
        <v>46155</v>
      </c>
      <c r="AU18" s="204" t="s">
        <v>105</v>
      </c>
      <c r="AV18" s="205" t="s">
        <v>106</v>
      </c>
      <c r="AW18" s="209" t="s">
        <v>95</v>
      </c>
      <c r="AX18" s="210" t="s">
        <v>107</v>
      </c>
      <c r="AY18" s="208"/>
      <c r="AZ18" s="311"/>
      <c r="BA18" s="314"/>
    </row>
    <row r="19" spans="1:67" ht="409.5" customHeight="1">
      <c r="A19" s="220"/>
      <c r="B19" s="297"/>
      <c r="C19" s="299"/>
      <c r="D19" s="301"/>
      <c r="E19" s="303"/>
      <c r="F19" s="305"/>
      <c r="G19" s="307"/>
      <c r="H19" s="309"/>
      <c r="I19" s="325"/>
      <c r="J19" s="327"/>
      <c r="K19" s="329"/>
      <c r="L19" s="309"/>
      <c r="M19" s="325"/>
      <c r="N19" s="325"/>
      <c r="O19" s="317"/>
      <c r="P19" s="2"/>
      <c r="Q19" s="133">
        <v>3</v>
      </c>
      <c r="R19" s="152" t="s">
        <v>108</v>
      </c>
      <c r="S19" s="154" t="s">
        <v>109</v>
      </c>
      <c r="T19" s="152" t="s">
        <v>110</v>
      </c>
      <c r="U19" s="152" t="s">
        <v>111</v>
      </c>
      <c r="V19" s="152" t="s">
        <v>112</v>
      </c>
      <c r="W19" s="154" t="s">
        <v>113</v>
      </c>
      <c r="X19" s="35" t="str">
        <f t="shared" ref="X19" si="9">IF(OR(Y19="Preventivo",Y19="Detectivo"),"Probabilidad",IF(Y19="Correctivo","Impacto",""))</f>
        <v>Impacto</v>
      </c>
      <c r="Y19" s="6" t="s">
        <v>114</v>
      </c>
      <c r="Z19" s="6" t="s">
        <v>85</v>
      </c>
      <c r="AA19" s="36" t="str">
        <f t="shared" ref="AA19" si="10">IF(AND(Y19="Preventivo",Z19="Automático"),"50%",IF(AND(Y19="Preventivo",Z19="Manual"),"40%",IF(AND(Y19="Detectivo",Z19="Automático"),"40%",IF(AND(Y19="Detectivo",Z19="Manual"),"30%",IF(AND(Y19="Correctivo",Z19="Automático"),"35%",IF(AND(Y19="Correctivo",Z19="Manual"),"25%",""))))))</f>
        <v>25%</v>
      </c>
      <c r="AB19" s="9" t="s">
        <v>86</v>
      </c>
      <c r="AC19" s="9" t="s">
        <v>87</v>
      </c>
      <c r="AD19" s="6" t="s">
        <v>88</v>
      </c>
      <c r="AE19" s="9" t="s">
        <v>89</v>
      </c>
      <c r="AF19" s="9" t="str">
        <f>+W19</f>
        <v>Matriz de seguimiento al Plan Anual de Adquisiciones / Correo electrónico (Cuando aplique)</v>
      </c>
      <c r="AG19" s="175">
        <f t="shared" si="5"/>
        <v>0.216</v>
      </c>
      <c r="AH19" s="170" t="str">
        <f t="shared" si="1"/>
        <v>Baja</v>
      </c>
      <c r="AI19" s="171">
        <f t="shared" si="6"/>
        <v>0.216</v>
      </c>
      <c r="AJ19" s="172" t="str">
        <f t="shared" si="2"/>
        <v>Moderado</v>
      </c>
      <c r="AK19" s="169">
        <f t="shared" si="7"/>
        <v>0.44999999999999996</v>
      </c>
      <c r="AL19" s="173" t="str">
        <f t="shared" si="8"/>
        <v>Baja - Moderado</v>
      </c>
      <c r="AM19" s="174" t="str">
        <f>+VLOOKUP(AL19,[1]Datos!$J$4:$K$28,2,)</f>
        <v>MODERADO</v>
      </c>
      <c r="AN19" s="319"/>
      <c r="AO19" s="2"/>
      <c r="AP19" s="321"/>
      <c r="AQ19" s="322"/>
      <c r="AR19" s="323"/>
      <c r="AT19" s="203">
        <v>46155</v>
      </c>
      <c r="AU19" s="211" t="s">
        <v>115</v>
      </c>
      <c r="AV19" s="212" t="s">
        <v>116</v>
      </c>
      <c r="AW19" s="201" t="s">
        <v>95</v>
      </c>
      <c r="AX19" s="213" t="s">
        <v>107</v>
      </c>
      <c r="AY19" s="33"/>
      <c r="AZ19" s="312"/>
      <c r="BA19" s="315"/>
    </row>
    <row r="20" spans="1:67" ht="93.75" customHeight="1">
      <c r="B20" s="135"/>
      <c r="C20" s="136"/>
      <c r="D20" s="136"/>
      <c r="E20" s="136"/>
      <c r="F20" s="136"/>
      <c r="G20" s="135"/>
      <c r="H20" s="135"/>
      <c r="I20" s="137"/>
      <c r="J20" s="138"/>
      <c r="K20" s="139"/>
      <c r="L20" s="135"/>
      <c r="M20" s="137"/>
      <c r="N20" s="137"/>
      <c r="O20" s="140"/>
      <c r="P20" s="141"/>
      <c r="Q20" s="142"/>
      <c r="R20" s="143"/>
      <c r="S20" s="143"/>
      <c r="T20" s="143"/>
      <c r="U20" s="143"/>
      <c r="V20" s="143"/>
      <c r="W20" s="143"/>
      <c r="X20" s="158"/>
      <c r="Y20" s="159"/>
      <c r="Z20" s="159"/>
      <c r="AA20" s="160"/>
      <c r="AB20" s="161"/>
      <c r="AC20" s="162"/>
      <c r="AD20" s="159"/>
      <c r="AE20" s="161"/>
      <c r="AF20" s="161"/>
      <c r="AG20" s="163"/>
      <c r="AH20" s="144"/>
      <c r="AI20" s="146"/>
      <c r="AJ20" s="147"/>
      <c r="AK20" s="145"/>
      <c r="AL20" s="148"/>
      <c r="AM20" s="149"/>
      <c r="AN20" s="150"/>
      <c r="AO20" s="141"/>
      <c r="AP20" s="151"/>
      <c r="AQ20" s="151"/>
      <c r="AR20" s="151"/>
      <c r="AT20" s="127"/>
      <c r="AU20" s="128"/>
      <c r="AV20" s="129"/>
      <c r="AW20" s="130"/>
      <c r="AX20" s="131"/>
      <c r="AY20" s="32"/>
      <c r="AZ20" s="129"/>
      <c r="BA20" s="132"/>
    </row>
    <row r="21" spans="1:67" ht="20.45">
      <c r="A21" s="266" t="s">
        <v>117</v>
      </c>
      <c r="B21" s="266"/>
      <c r="C21" s="266"/>
      <c r="D21" s="266"/>
      <c r="E21" s="266"/>
      <c r="F21" s="266"/>
      <c r="G21" s="266"/>
      <c r="H21" s="266"/>
      <c r="P21" s="2"/>
      <c r="BA21" s="120" t="s">
        <v>118</v>
      </c>
    </row>
    <row r="22" spans="1:67">
      <c r="P22" s="2"/>
    </row>
    <row r="23" spans="1:67">
      <c r="P23" s="2"/>
    </row>
    <row r="24" spans="1:67">
      <c r="P24" s="2"/>
    </row>
    <row r="25" spans="1:67">
      <c r="P25" s="2"/>
    </row>
    <row r="26" spans="1:67">
      <c r="P26" s="2"/>
    </row>
    <row r="27" spans="1:67">
      <c r="P27" s="2"/>
    </row>
    <row r="28" spans="1:67">
      <c r="P28" s="2"/>
    </row>
    <row r="29" spans="1:67">
      <c r="P29" s="2"/>
    </row>
  </sheetData>
  <mergeCells count="49">
    <mergeCell ref="AZ17:AZ19"/>
    <mergeCell ref="BA17:BA19"/>
    <mergeCell ref="A21:H21"/>
    <mergeCell ref="O17:O19"/>
    <mergeCell ref="AN17:AN19"/>
    <mergeCell ref="AP17:AP19"/>
    <mergeCell ref="AQ17:AQ19"/>
    <mergeCell ref="AR17:AR19"/>
    <mergeCell ref="I17:I19"/>
    <mergeCell ref="J17:J19"/>
    <mergeCell ref="K17:K19"/>
    <mergeCell ref="L17:L19"/>
    <mergeCell ref="M17:M19"/>
    <mergeCell ref="N17:N19"/>
    <mergeCell ref="AB16:AC16"/>
    <mergeCell ref="AE16:AF16"/>
    <mergeCell ref="A17:A19"/>
    <mergeCell ref="B17:B19"/>
    <mergeCell ref="C17:C19"/>
    <mergeCell ref="D17:D19"/>
    <mergeCell ref="E17:E19"/>
    <mergeCell ref="F17:F19"/>
    <mergeCell ref="G17:G19"/>
    <mergeCell ref="H17:H19"/>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phoneticPr fontId="24" type="noConversion"/>
  <conditionalFormatting sqref="H17:H20">
    <cfRule type="cellIs" dxfId="56" priority="53" operator="equal">
      <formula>"Muy Alta"</formula>
    </cfRule>
    <cfRule type="cellIs" dxfId="55" priority="54" operator="equal">
      <formula>"Alta"</formula>
    </cfRule>
    <cfRule type="cellIs" dxfId="54" priority="55" operator="equal">
      <formula>"Media"</formula>
    </cfRule>
    <cfRule type="cellIs" dxfId="53" priority="56" operator="equal">
      <formula>"Muy Baja"</formula>
    </cfRule>
    <cfRule type="cellIs" dxfId="52" priority="57" operator="equal">
      <formula>"Baja"</formula>
    </cfRule>
  </conditionalFormatting>
  <conditionalFormatting sqref="L17:L20">
    <cfRule type="cellIs" dxfId="51" priority="48" operator="equal">
      <formula>"Leve"</formula>
    </cfRule>
    <cfRule type="cellIs" dxfId="50" priority="49" operator="equal">
      <formula>"Catastrófico"</formula>
    </cfRule>
    <cfRule type="cellIs" dxfId="49" priority="50" operator="equal">
      <formula>"Mayor"</formula>
    </cfRule>
    <cfRule type="cellIs" dxfId="48" priority="51" operator="equal">
      <formula>"Moderado"</formula>
    </cfRule>
    <cfRule type="cellIs" dxfId="47" priority="52" operator="equal">
      <formula>"Menor"</formula>
    </cfRule>
  </conditionalFormatting>
  <conditionalFormatting sqref="O17:O20">
    <cfRule type="cellIs" dxfId="46" priority="44" operator="equal">
      <formula>"EXTREMO"</formula>
    </cfRule>
    <cfRule type="cellIs" dxfId="45" priority="45" operator="equal">
      <formula>"ALTO"</formula>
    </cfRule>
    <cfRule type="cellIs" dxfId="44" priority="46" operator="equal">
      <formula>"BAJO"</formula>
    </cfRule>
    <cfRule type="cellIs" dxfId="43" priority="47" operator="equal">
      <formula>"MODERADO"</formula>
    </cfRule>
  </conditionalFormatting>
  <conditionalFormatting sqref="AH17:AH20">
    <cfRule type="cellIs" dxfId="42" priority="6" operator="equal">
      <formula>"Muy Baja"</formula>
    </cfRule>
    <cfRule type="cellIs" dxfId="41" priority="7" operator="equal">
      <formula>"Baja"</formula>
    </cfRule>
    <cfRule type="cellIs" dxfId="40" priority="8" operator="equal">
      <formula>"Media"</formula>
    </cfRule>
    <cfRule type="cellIs" dxfId="39" priority="9" operator="equal">
      <formula>"Muy Alta"</formula>
    </cfRule>
    <cfRule type="cellIs" dxfId="38" priority="10" operator="equal">
      <formula>"Alta"</formula>
    </cfRule>
  </conditionalFormatting>
  <conditionalFormatting sqref="AJ17:AJ20">
    <cfRule type="cellIs" dxfId="37" priority="1" operator="equal">
      <formula>"Catastrófico"</formula>
    </cfRule>
    <cfRule type="cellIs" dxfId="36" priority="2" operator="equal">
      <formula>"Mayor"</formula>
    </cfRule>
    <cfRule type="cellIs" dxfId="35" priority="3" operator="equal">
      <formula>"Moderado"</formula>
    </cfRule>
    <cfRule type="cellIs" dxfId="34" priority="4" operator="equal">
      <formula>"Menor"</formula>
    </cfRule>
    <cfRule type="cellIs" dxfId="33" priority="5" operator="equal">
      <formula>"Leve"</formula>
    </cfRule>
  </conditionalFormatting>
  <conditionalFormatting sqref="AM17:AM20">
    <cfRule type="cellIs" dxfId="32" priority="11" operator="equal">
      <formula>"EXTREMO"</formula>
    </cfRule>
    <cfRule type="cellIs" dxfId="31" priority="12" operator="equal">
      <formula>"ALTO"</formula>
    </cfRule>
    <cfRule type="cellIs" dxfId="30" priority="13" operator="equal">
      <formula>"BAJO"</formula>
    </cfRule>
    <cfRule type="cellIs" dxfId="29" priority="14" operator="equal">
      <formula>"MODERADO"</formula>
    </cfRule>
  </conditionalFormatting>
  <hyperlinks>
    <hyperlink ref="A14:O15" location="Instructivo!A1" display="IDENTIFICACIÓN DEL RIESGO" xr:uid="{C8EAC4D1-150B-40FC-A876-9191CE43B90E}"/>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4F5C85A8-1ED9-46F7-A514-EE8646FA64C8}">
          <x14:formula1>
            <xm:f>Datos!$P$25:$P$26</xm:f>
          </x14:formula1>
          <xm:sqref>Z20 Z17:Z18</xm:sqref>
        </x14:dataValidation>
        <x14:dataValidation type="list" allowBlank="1" showInputMessage="1" showErrorMessage="1" xr:uid="{16C73F98-33C1-4D14-8599-6C00036CE238}">
          <x14:formula1>
            <xm:f>Datos!$P$19:$P$22</xm:f>
          </x14:formula1>
          <xm:sqref>Y20 Y17:Y18</xm:sqref>
        </x14:dataValidation>
        <x14:dataValidation type="list" allowBlank="1" showInputMessage="1" showErrorMessage="1" xr:uid="{019210B2-AF3F-434C-9E1B-13B8E84FA7A1}">
          <x14:formula1>
            <xm:f>Datos!$O$3:$O$15</xm:f>
          </x14:formula1>
          <xm:sqref>J20</xm:sqref>
        </x14:dataValidation>
        <x14:dataValidation type="list" allowBlank="1" showInputMessage="1" showErrorMessage="1" xr:uid="{CD68327C-4057-4B3F-B36A-1AB27E03E74F}">
          <x14:formula1>
            <xm:f>Datos!$A$4:$A$6</xm:f>
          </x14:formula1>
          <xm:sqref>B20</xm:sqref>
        </x14:dataValidation>
        <x14:dataValidation type="list" allowBlank="1" showInputMessage="1" showErrorMessage="1" xr:uid="{742106D4-949D-4ECD-922F-C71F420EB7C6}">
          <x14:formula1>
            <xm:f>Datos!$P$38:$P$39</xm:f>
          </x14:formula1>
          <xm:sqref>AE17:AE20</xm:sqref>
        </x14:dataValidation>
        <x14:dataValidation type="list" allowBlank="1" showInputMessage="1" showErrorMessage="1" xr:uid="{8BD88131-9D28-404D-A773-199C8E5D2A46}">
          <x14:formula1>
            <xm:f>Datos!$P$34:$P$35</xm:f>
          </x14:formula1>
          <xm:sqref>AD17:AD20</xm:sqref>
        </x14:dataValidation>
        <x14:dataValidation type="list" allowBlank="1" showInputMessage="1" showErrorMessage="1" xr:uid="{928F11A1-9330-491F-BC96-D9E15F144469}">
          <x14:formula1>
            <xm:f>Datos!$P$30:$P$31</xm:f>
          </x14:formula1>
          <xm:sqref>AB17:AB20</xm:sqref>
        </x14:dataValidation>
        <x14:dataValidation type="list" allowBlank="1" showInputMessage="1" showErrorMessage="1" xr:uid="{18A8A0B1-F6B9-4BE7-A11A-6F20D242523D}">
          <x14:formula1>
            <xm:f>Instructivo!$E$3:$E$9</xm:f>
          </x14:formula1>
          <xm:sqref>F17:F20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30"/>
  <sheetViews>
    <sheetView showGridLines="0" view="pageBreakPreview" topLeftCell="AX17" zoomScale="60" zoomScaleNormal="60" workbookViewId="0">
      <selection activeCell="BD20" sqref="BD20"/>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47" width="64.28515625" customWidth="1"/>
    <col min="48" max="50" width="45" customWidth="1"/>
    <col min="51" max="51" width="1" customWidth="1"/>
    <col min="52" max="52" width="45" customWidth="1"/>
    <col min="53" max="53" width="131.140625" customWidth="1"/>
  </cols>
  <sheetData>
    <row r="1" spans="1:53" ht="15.75" customHeight="1">
      <c r="A1" s="226"/>
      <c r="B1" s="227"/>
      <c r="C1" s="232" t="s">
        <v>7</v>
      </c>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234"/>
      <c r="AX1" s="226" t="s">
        <v>8</v>
      </c>
      <c r="AY1" s="227"/>
      <c r="AZ1" s="241" t="s">
        <v>9</v>
      </c>
      <c r="BA1" s="242"/>
    </row>
    <row r="2" spans="1:53" ht="15.75" customHeight="1" thickBot="1">
      <c r="A2" s="228"/>
      <c r="B2" s="229"/>
      <c r="C2" s="235"/>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7"/>
      <c r="AX2" s="230"/>
      <c r="AY2" s="231"/>
      <c r="AZ2" s="243"/>
      <c r="BA2" s="244"/>
    </row>
    <row r="3" spans="1:53" ht="15.75" customHeight="1">
      <c r="A3" s="228"/>
      <c r="B3" s="229"/>
      <c r="C3" s="235"/>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7"/>
      <c r="AX3" s="226" t="s">
        <v>10</v>
      </c>
      <c r="AY3" s="227"/>
      <c r="AZ3" s="245" t="s">
        <v>11</v>
      </c>
      <c r="BA3" s="246"/>
    </row>
    <row r="4" spans="1:53" ht="16.5" customHeight="1" thickBot="1">
      <c r="A4" s="228"/>
      <c r="B4" s="229"/>
      <c r="C4" s="238"/>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40"/>
      <c r="AX4" s="230"/>
      <c r="AY4" s="231"/>
      <c r="AZ4" s="247"/>
      <c r="BA4" s="248"/>
    </row>
    <row r="5" spans="1:53" ht="20.45" customHeight="1">
      <c r="A5" s="228"/>
      <c r="B5" s="229"/>
      <c r="C5" s="235" t="s">
        <v>12</v>
      </c>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7"/>
      <c r="AX5" s="226" t="s">
        <v>13</v>
      </c>
      <c r="AY5" s="227"/>
      <c r="AZ5" s="226" t="s">
        <v>119</v>
      </c>
      <c r="BA5" s="227"/>
    </row>
    <row r="6" spans="1:53" ht="15" customHeight="1" thickBot="1">
      <c r="A6" s="228"/>
      <c r="B6" s="229"/>
      <c r="C6" s="235"/>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7"/>
      <c r="AX6" s="230"/>
      <c r="AY6" s="231"/>
      <c r="AZ6" s="230"/>
      <c r="BA6" s="231"/>
    </row>
    <row r="7" spans="1:53" ht="15.75" customHeight="1">
      <c r="A7" s="228"/>
      <c r="B7" s="229"/>
      <c r="C7" s="235"/>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7"/>
      <c r="AX7" s="226" t="s">
        <v>15</v>
      </c>
      <c r="AY7" s="227"/>
      <c r="AZ7" s="265">
        <v>45909</v>
      </c>
      <c r="BA7" s="242"/>
    </row>
    <row r="8" spans="1:53" ht="16.5" customHeight="1" thickBot="1">
      <c r="A8" s="230"/>
      <c r="B8" s="231"/>
      <c r="C8" s="238"/>
      <c r="D8" s="239"/>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W8" s="240"/>
      <c r="AX8" s="230"/>
      <c r="AY8" s="231"/>
      <c r="AZ8" s="243"/>
      <c r="BA8" s="244"/>
    </row>
    <row r="10" spans="1:53" ht="54" customHeight="1">
      <c r="A10" s="249" t="s">
        <v>16</v>
      </c>
      <c r="B10" s="249"/>
      <c r="C10" s="249"/>
      <c r="D10" s="250" t="s">
        <v>17</v>
      </c>
      <c r="E10" s="251"/>
      <c r="F10" s="251"/>
      <c r="G10" s="251"/>
      <c r="H10" s="251"/>
      <c r="I10" s="251"/>
      <c r="J10" s="251"/>
      <c r="K10" s="251"/>
      <c r="L10" s="251"/>
      <c r="M10" s="252"/>
      <c r="N10" s="25"/>
      <c r="AN10" s="1"/>
      <c r="AO10" s="1"/>
      <c r="AP10" s="1"/>
    </row>
    <row r="11" spans="1:53" s="3" customFormat="1" ht="75" customHeight="1">
      <c r="A11" s="249" t="s">
        <v>18</v>
      </c>
      <c r="B11" s="249"/>
      <c r="C11" s="249"/>
      <c r="D11" s="253" t="s">
        <v>19</v>
      </c>
      <c r="E11" s="254"/>
      <c r="F11" s="254"/>
      <c r="G11" s="254"/>
      <c r="H11" s="254"/>
      <c r="I11" s="254"/>
      <c r="J11" s="254"/>
      <c r="K11" s="254"/>
      <c r="L11" s="254"/>
      <c r="M11" s="255"/>
      <c r="N11" s="2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49" t="s">
        <v>20</v>
      </c>
      <c r="B12" s="249"/>
      <c r="C12" s="249"/>
      <c r="D12" s="253" t="s">
        <v>21</v>
      </c>
      <c r="E12" s="254"/>
      <c r="F12" s="254"/>
      <c r="G12" s="254"/>
      <c r="H12" s="254"/>
      <c r="I12" s="254"/>
      <c r="J12" s="254"/>
      <c r="K12" s="254"/>
      <c r="L12" s="254"/>
      <c r="M12" s="255"/>
      <c r="N12" s="2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67" t="s">
        <v>22</v>
      </c>
      <c r="B14" s="268"/>
      <c r="C14" s="268"/>
      <c r="D14" s="268"/>
      <c r="E14" s="268"/>
      <c r="F14" s="268"/>
      <c r="G14" s="268"/>
      <c r="H14" s="268"/>
      <c r="I14" s="268"/>
      <c r="J14" s="268"/>
      <c r="K14" s="268"/>
      <c r="L14" s="268"/>
      <c r="M14" s="268"/>
      <c r="N14" s="269"/>
      <c r="O14" s="270"/>
      <c r="P14" s="2"/>
      <c r="Q14" s="275" t="s">
        <v>23</v>
      </c>
      <c r="R14" s="276"/>
      <c r="S14" s="276"/>
      <c r="T14" s="276"/>
      <c r="U14" s="276"/>
      <c r="V14" s="276"/>
      <c r="W14" s="276"/>
      <c r="X14" s="276"/>
      <c r="Y14" s="277"/>
      <c r="Z14" s="277"/>
      <c r="AA14" s="277"/>
      <c r="AB14" s="277"/>
      <c r="AC14" s="277"/>
      <c r="AD14" s="277"/>
      <c r="AE14" s="277"/>
      <c r="AF14" s="276"/>
      <c r="AG14" s="276"/>
      <c r="AH14" s="276"/>
      <c r="AI14" s="276"/>
      <c r="AJ14" s="276"/>
      <c r="AK14" s="276"/>
      <c r="AL14" s="276"/>
      <c r="AM14" s="276"/>
      <c r="AN14" s="278"/>
      <c r="AO14" s="2"/>
      <c r="AP14" s="256" t="s">
        <v>24</v>
      </c>
      <c r="AQ14" s="279"/>
      <c r="AR14" s="257"/>
      <c r="AT14" s="281" t="s">
        <v>25</v>
      </c>
      <c r="AU14" s="282"/>
      <c r="AV14" s="282"/>
      <c r="AW14" s="282"/>
      <c r="AX14" s="283"/>
      <c r="AY14" s="32"/>
      <c r="AZ14" s="256" t="s">
        <v>26</v>
      </c>
      <c r="BA14" s="257"/>
    </row>
    <row r="15" spans="1:53">
      <c r="A15" s="271"/>
      <c r="B15" s="272"/>
      <c r="C15" s="272"/>
      <c r="D15" s="272"/>
      <c r="E15" s="272"/>
      <c r="F15" s="272"/>
      <c r="G15" s="272"/>
      <c r="H15" s="272"/>
      <c r="I15" s="272"/>
      <c r="J15" s="272"/>
      <c r="K15" s="272"/>
      <c r="L15" s="272"/>
      <c r="M15" s="272"/>
      <c r="N15" s="273"/>
      <c r="O15" s="274"/>
      <c r="P15" s="2"/>
      <c r="Q15" s="27"/>
      <c r="R15" s="28"/>
      <c r="S15" s="28"/>
      <c r="T15" s="28"/>
      <c r="U15" s="28"/>
      <c r="V15" s="28"/>
      <c r="W15" s="28"/>
      <c r="X15" s="28"/>
      <c r="Y15" s="260" t="s">
        <v>27</v>
      </c>
      <c r="Z15" s="261"/>
      <c r="AA15" s="262"/>
      <c r="AB15" s="260" t="s">
        <v>28</v>
      </c>
      <c r="AC15" s="261"/>
      <c r="AD15" s="261"/>
      <c r="AE15" s="261"/>
      <c r="AF15" s="262"/>
      <c r="AG15" s="263"/>
      <c r="AH15" s="263"/>
      <c r="AI15" s="263"/>
      <c r="AJ15" s="263"/>
      <c r="AK15" s="263"/>
      <c r="AL15" s="263"/>
      <c r="AM15" s="263"/>
      <c r="AN15" s="264"/>
      <c r="AO15" s="2"/>
      <c r="AP15" s="258"/>
      <c r="AQ15" s="280"/>
      <c r="AR15" s="259"/>
      <c r="AT15" s="284"/>
      <c r="AU15" s="280"/>
      <c r="AV15" s="280"/>
      <c r="AW15" s="280"/>
      <c r="AX15" s="285"/>
      <c r="AY15" s="32"/>
      <c r="AZ15" s="258"/>
      <c r="BA15" s="259"/>
    </row>
    <row r="16" spans="1:53" s="5" customFormat="1" ht="166.5" customHeight="1">
      <c r="A16" s="10" t="s">
        <v>29</v>
      </c>
      <c r="B16" s="11" t="s">
        <v>30</v>
      </c>
      <c r="C16" s="12" t="s">
        <v>31</v>
      </c>
      <c r="D16" s="12" t="s">
        <v>32</v>
      </c>
      <c r="E16" s="13" t="s">
        <v>33</v>
      </c>
      <c r="F16" s="20" t="s">
        <v>34</v>
      </c>
      <c r="G16" s="34" t="s">
        <v>35</v>
      </c>
      <c r="H16" s="13" t="s">
        <v>36</v>
      </c>
      <c r="I16" s="12" t="s">
        <v>37</v>
      </c>
      <c r="J16" s="12" t="s">
        <v>38</v>
      </c>
      <c r="K16" s="13" t="s">
        <v>39</v>
      </c>
      <c r="L16" s="13" t="s">
        <v>40</v>
      </c>
      <c r="M16" s="12" t="s">
        <v>37</v>
      </c>
      <c r="N16" s="12" t="s">
        <v>41</v>
      </c>
      <c r="O16" s="14" t="s">
        <v>42</v>
      </c>
      <c r="P16" s="2"/>
      <c r="Q16" s="15" t="s">
        <v>43</v>
      </c>
      <c r="R16" s="176" t="s">
        <v>44</v>
      </c>
      <c r="S16" s="176" t="s">
        <v>45</v>
      </c>
      <c r="T16" s="194" t="s">
        <v>120</v>
      </c>
      <c r="U16" s="176" t="s">
        <v>47</v>
      </c>
      <c r="V16" s="176" t="s">
        <v>121</v>
      </c>
      <c r="W16" s="176" t="s">
        <v>49</v>
      </c>
      <c r="X16" s="29" t="s">
        <v>50</v>
      </c>
      <c r="Y16" s="126" t="s">
        <v>51</v>
      </c>
      <c r="Z16" s="126" t="s">
        <v>52</v>
      </c>
      <c r="AA16" s="17" t="s">
        <v>53</v>
      </c>
      <c r="AB16" s="286" t="s">
        <v>54</v>
      </c>
      <c r="AC16" s="287"/>
      <c r="AD16" s="17" t="s">
        <v>55</v>
      </c>
      <c r="AE16" s="286" t="s">
        <v>56</v>
      </c>
      <c r="AF16" s="287"/>
      <c r="AG16" s="18" t="s">
        <v>57</v>
      </c>
      <c r="AH16" s="18" t="s">
        <v>58</v>
      </c>
      <c r="AI16" s="18" t="s">
        <v>37</v>
      </c>
      <c r="AJ16" s="18" t="s">
        <v>59</v>
      </c>
      <c r="AK16" s="18" t="s">
        <v>37</v>
      </c>
      <c r="AL16" s="18" t="s">
        <v>41</v>
      </c>
      <c r="AM16" s="18" t="s">
        <v>60</v>
      </c>
      <c r="AN16" s="14" t="s">
        <v>61</v>
      </c>
      <c r="AO16" s="2"/>
      <c r="AP16" s="19" t="s">
        <v>62</v>
      </c>
      <c r="AQ16" s="16" t="s">
        <v>63</v>
      </c>
      <c r="AR16" s="31" t="s">
        <v>64</v>
      </c>
      <c r="AT16" s="121" t="s">
        <v>65</v>
      </c>
      <c r="AU16" s="123" t="s">
        <v>66</v>
      </c>
      <c r="AV16" s="123" t="s">
        <v>67</v>
      </c>
      <c r="AW16" s="123" t="s">
        <v>68</v>
      </c>
      <c r="AX16" s="122" t="s">
        <v>69</v>
      </c>
      <c r="AY16" s="33"/>
      <c r="AZ16" s="124" t="s">
        <v>70</v>
      </c>
      <c r="BA16" s="177" t="s">
        <v>71</v>
      </c>
    </row>
    <row r="17" spans="1:53" ht="409.5" customHeight="1">
      <c r="A17" s="220">
        <v>2</v>
      </c>
      <c r="B17" s="221" t="s">
        <v>72</v>
      </c>
      <c r="C17" s="222" t="s">
        <v>73</v>
      </c>
      <c r="D17" s="222" t="s">
        <v>122</v>
      </c>
      <c r="E17" s="222" t="s">
        <v>123</v>
      </c>
      <c r="F17" s="188"/>
      <c r="G17" s="220">
        <v>365</v>
      </c>
      <c r="H17" s="223" t="str">
        <f>IF(G17&lt;=0,"",IF(G17&lt;=2,"Muy Baja",IF(G17&lt;=24,"Baja",IF(G17&lt;=500,"Media",IF(G17&lt;=5000,"Alta","Muy Alta")))))</f>
        <v>Media</v>
      </c>
      <c r="I17" s="224">
        <f>IF(H17="","",IF(H17="Muy Baja",0.2,IF(H17="Baja",0.4,IF(H17="Media",0.6,IF(H17="Alta",0.8,IF(H17="Muy Alta",1,))))))</f>
        <v>0.6</v>
      </c>
      <c r="J17" s="288" t="s">
        <v>124</v>
      </c>
      <c r="K17" s="289" t="str">
        <f>+J17</f>
        <v>El riesgo afecta la imagen de la entidad con efecto publicitario sostenido a nivel de sector administrativo o distrital</v>
      </c>
      <c r="L17" s="223" t="str">
        <f>+VLOOKUP(K17,Datos!$O$4:$P$15,2,FALSE)</f>
        <v>Mayor</v>
      </c>
      <c r="M17" s="224">
        <f>IF(L17="","",IF(L17="Leve",0.2,IF(L17="Menor",0.4,IF(L17="Moderado",0.6,IF(L17="Mayor",0.8,IF(L17="Catastrófico",1,))))))</f>
        <v>0.8</v>
      </c>
      <c r="N17" s="224" t="str">
        <f>+CONCATENATE(H17, " - ", L17)</f>
        <v>Media - Mayor</v>
      </c>
      <c r="O17" s="290" t="str">
        <f>+VLOOKUP(N17,Datos!J4:K28,2,)</f>
        <v>ALTO</v>
      </c>
      <c r="P17" s="189"/>
      <c r="Q17" s="190">
        <v>1</v>
      </c>
      <c r="R17" s="152" t="s">
        <v>125</v>
      </c>
      <c r="S17" s="154" t="s">
        <v>126</v>
      </c>
      <c r="T17" s="152" t="s">
        <v>127</v>
      </c>
      <c r="U17" s="152" t="s">
        <v>128</v>
      </c>
      <c r="V17" s="152" t="s">
        <v>129</v>
      </c>
      <c r="W17" s="154" t="s">
        <v>130</v>
      </c>
      <c r="X17" s="35" t="str">
        <f>IF(OR(Y17="Preventivo",Y17="Detectivo"),"Probabilidad",IF(Y17="Correctivo","Impacto",""))</f>
        <v>Probabilidad</v>
      </c>
      <c r="Y17" s="6" t="s">
        <v>84</v>
      </c>
      <c r="Z17" s="6" t="s">
        <v>131</v>
      </c>
      <c r="AA17" s="36" t="str">
        <f t="shared" ref="AA17:AA18" si="0">IF(AND(Y17="Preventivo",Z17="Automático"),"50%",IF(AND(Y17="Preventivo",Z17="Manual"),"40%",IF(AND(Y17="Detectivo",Z17="Automático"),"40%",IF(AND(Y17="Detectivo",Z17="Manual"),"30%",IF(AND(Y17="Correctivo",Z17="Automático"),"35%",IF(AND(Y17="Correctivo",Z17="Manual"),"25%",""))))))</f>
        <v>50%</v>
      </c>
      <c r="AB17" s="9" t="s">
        <v>86</v>
      </c>
      <c r="AC17" s="9" t="s">
        <v>132</v>
      </c>
      <c r="AD17" s="6" t="s">
        <v>88</v>
      </c>
      <c r="AE17" s="9" t="s">
        <v>89</v>
      </c>
      <c r="AF17" s="9" t="str">
        <f>+W17</f>
        <v xml:space="preserve">Bitacora de Backup </v>
      </c>
      <c r="AG17" s="37">
        <f>IFERROR(IF(X17="Probabilidad",(I17-(+I17*AA17)),IF(X17="Impacto",I17,"")),"")</f>
        <v>0.3</v>
      </c>
      <c r="AH17" s="38" t="str">
        <f t="shared" ref="AH17:AH20" si="1">IFERROR(IF(AG17="","",IF(AG17&lt;=0.2,"Muy Baja",IF(AG17&lt;=0.4,"Baja",IF(AG17&lt;=0.6,"Media",IF(AG17&lt;=0.8,"Alta","Muy Alta"))))),"")</f>
        <v>Baja</v>
      </c>
      <c r="AI17" s="39">
        <f>I17-(AA17*I17)</f>
        <v>0.3</v>
      </c>
      <c r="AJ17" s="40" t="str">
        <f t="shared" ref="AJ17:AJ20" si="2">IFERROR(IF(AK17="","",IF(AK17&lt;=0.2,"Leve",IF(AK17&lt;=0.4,"Menor",IF(AK17&lt;=0.6,"Moderado",IF(AK17&lt;=0.8,"Mayor","Catastrófico"))))),"")</f>
        <v>Mayor</v>
      </c>
      <c r="AK17" s="37">
        <f>IFERROR(IF(X17="Impacto",(M17-(+M17*AA17)),IF(X17="Probabilidad",M17,"")),"")</f>
        <v>0.8</v>
      </c>
      <c r="AL17" s="41" t="str">
        <f>+CONCATENATE(AH17, " - ", AJ17)</f>
        <v>Baja - Mayor</v>
      </c>
      <c r="AM17" s="42" t="str">
        <f>+VLOOKUP(AL17,[1]Datos!$J$4:$K$28,2,)</f>
        <v>ALTO</v>
      </c>
      <c r="AN17" s="225" t="s">
        <v>133</v>
      </c>
      <c r="AO17" s="189"/>
      <c r="AP17" s="217" t="s">
        <v>134</v>
      </c>
      <c r="AQ17" s="217" t="s">
        <v>135</v>
      </c>
      <c r="AR17" s="218" t="s">
        <v>136</v>
      </c>
      <c r="AS17" s="191"/>
      <c r="AT17" s="192">
        <v>46147</v>
      </c>
      <c r="AU17" s="204" t="s">
        <v>137</v>
      </c>
      <c r="AV17" s="198" t="s">
        <v>95</v>
      </c>
      <c r="AW17" s="200" t="s">
        <v>95</v>
      </c>
      <c r="AX17" s="199" t="s">
        <v>95</v>
      </c>
      <c r="AY17" s="193"/>
      <c r="AZ17" s="214" t="s">
        <v>138</v>
      </c>
      <c r="BA17" s="215" t="s">
        <v>139</v>
      </c>
    </row>
    <row r="18" spans="1:53" ht="147.75" customHeight="1">
      <c r="A18" s="220"/>
      <c r="B18" s="221"/>
      <c r="C18" s="222"/>
      <c r="D18" s="222"/>
      <c r="E18" s="222"/>
      <c r="F18" s="188"/>
      <c r="G18" s="220"/>
      <c r="H18" s="223"/>
      <c r="I18" s="224"/>
      <c r="J18" s="288"/>
      <c r="K18" s="289"/>
      <c r="L18" s="223"/>
      <c r="M18" s="224"/>
      <c r="N18" s="224"/>
      <c r="O18" s="290"/>
      <c r="P18" s="189"/>
      <c r="Q18" s="190">
        <v>2</v>
      </c>
      <c r="R18" s="152" t="s">
        <v>140</v>
      </c>
      <c r="S18" s="154" t="s">
        <v>126</v>
      </c>
      <c r="T18" s="152" t="s">
        <v>141</v>
      </c>
      <c r="U18" s="152" t="s">
        <v>142</v>
      </c>
      <c r="V18" s="152" t="s">
        <v>143</v>
      </c>
      <c r="W18" s="152" t="s">
        <v>144</v>
      </c>
      <c r="X18" s="35" t="str">
        <f>IF(OR(Y18="Preventivo",Y18="Detectivo"),"Probabilidad",IF(Y18="Correctivo","Impacto",""))</f>
        <v>Impacto</v>
      </c>
      <c r="Y18" s="6" t="s">
        <v>114</v>
      </c>
      <c r="Z18" s="6" t="s">
        <v>131</v>
      </c>
      <c r="AA18" s="36" t="str">
        <f t="shared" si="0"/>
        <v>35%</v>
      </c>
      <c r="AB18" s="9" t="s">
        <v>86</v>
      </c>
      <c r="AC18" s="9" t="s">
        <v>145</v>
      </c>
      <c r="AD18" s="6" t="s">
        <v>88</v>
      </c>
      <c r="AE18" s="9" t="s">
        <v>89</v>
      </c>
      <c r="AF18" s="9" t="s">
        <v>144</v>
      </c>
      <c r="AG18" s="39">
        <f t="shared" ref="AG18:AG20" si="3">IFERROR(IF(AND(X17="Probabilidad",X18="Probabilidad"),(AI17-(+AI17*AA18)),IF(X18="Probabilidad",($I$17-(+$I$17*AA18)),IF(X18="Impacto",AI17,""))),"")</f>
        <v>0.3</v>
      </c>
      <c r="AH18" s="38" t="str">
        <f t="shared" si="1"/>
        <v>Baja</v>
      </c>
      <c r="AI18" s="39">
        <f t="shared" ref="AI18:AI20" si="4">+AG18</f>
        <v>0.3</v>
      </c>
      <c r="AJ18" s="40" t="str">
        <f t="shared" si="2"/>
        <v>Moderado</v>
      </c>
      <c r="AK18" s="37">
        <f t="shared" ref="AK18:AK20" si="5">IFERROR(IF(AND(X17="Impacto",X17="Impacto"),(AK17-(+AK17*AA18)),IF(X18="Impacto",($M$17-(+$M$17*AA18)),IF(X18="Probabilidad",AK17,""))),"")</f>
        <v>0.52</v>
      </c>
      <c r="AL18" s="41" t="str">
        <f t="shared" ref="AL18:AL20" si="6">+CONCATENATE(AH18, " - ", AJ18)</f>
        <v>Baja - Moderado</v>
      </c>
      <c r="AM18" s="42" t="str">
        <f>+VLOOKUP(AL18,[1]Datos!$J$4:$K$28,2,)</f>
        <v>MODERADO</v>
      </c>
      <c r="AN18" s="225"/>
      <c r="AO18" s="189"/>
      <c r="AP18" s="217"/>
      <c r="AQ18" s="217"/>
      <c r="AR18" s="219"/>
      <c r="AS18" s="191"/>
      <c r="AT18" s="192">
        <v>46147</v>
      </c>
      <c r="AU18" s="204" t="s">
        <v>146</v>
      </c>
      <c r="AV18" s="198" t="s">
        <v>95</v>
      </c>
      <c r="AW18" s="198" t="s">
        <v>95</v>
      </c>
      <c r="AX18" s="199" t="s">
        <v>95</v>
      </c>
      <c r="AY18" s="193"/>
      <c r="AZ18" s="214" t="s">
        <v>147</v>
      </c>
      <c r="BA18" s="216" t="s">
        <v>148</v>
      </c>
    </row>
    <row r="19" spans="1:53" ht="195.75" customHeight="1">
      <c r="A19" s="220"/>
      <c r="B19" s="221"/>
      <c r="C19" s="222"/>
      <c r="D19" s="222"/>
      <c r="E19" s="222"/>
      <c r="F19" s="188"/>
      <c r="G19" s="220"/>
      <c r="H19" s="223"/>
      <c r="I19" s="224"/>
      <c r="J19" s="288"/>
      <c r="K19" s="289"/>
      <c r="L19" s="223"/>
      <c r="M19" s="224"/>
      <c r="N19" s="224"/>
      <c r="O19" s="290"/>
      <c r="P19" s="189"/>
      <c r="Q19" s="190">
        <v>3</v>
      </c>
      <c r="R19" s="152" t="s">
        <v>149</v>
      </c>
      <c r="S19" s="154" t="s">
        <v>126</v>
      </c>
      <c r="T19" s="152" t="s">
        <v>141</v>
      </c>
      <c r="U19" s="152" t="s">
        <v>150</v>
      </c>
      <c r="V19" s="152" t="s">
        <v>143</v>
      </c>
      <c r="W19" s="152" t="s">
        <v>144</v>
      </c>
      <c r="X19" s="35" t="str">
        <f>IF(OR(Y19="Preventivo",Y19="Detectivo"),"Probabilidad",IF(Y19="Correctivo","Impacto",""))</f>
        <v>Impacto</v>
      </c>
      <c r="Y19" s="6" t="s">
        <v>114</v>
      </c>
      <c r="Z19" s="6" t="s">
        <v>85</v>
      </c>
      <c r="AA19" s="36" t="str">
        <f t="shared" ref="AA19" si="7">IF(AND(Y19="Preventivo",Z19="Automático"),"50%",IF(AND(Y19="Preventivo",Z19="Manual"),"40%",IF(AND(Y19="Detectivo",Z19="Automático"),"40%",IF(AND(Y19="Detectivo",Z19="Manual"),"30%",IF(AND(Y19="Correctivo",Z19="Automático"),"35%",IF(AND(Y19="Correctivo",Z19="Manual"),"25%",""))))))</f>
        <v>25%</v>
      </c>
      <c r="AB19" s="9" t="s">
        <v>86</v>
      </c>
      <c r="AC19" s="9" t="s">
        <v>151</v>
      </c>
      <c r="AD19" s="6" t="s">
        <v>88</v>
      </c>
      <c r="AE19" s="9" t="s">
        <v>89</v>
      </c>
      <c r="AF19" s="9" t="s">
        <v>144</v>
      </c>
      <c r="AG19" s="37">
        <f t="shared" si="3"/>
        <v>0.3</v>
      </c>
      <c r="AH19" s="38" t="str">
        <f t="shared" si="1"/>
        <v>Baja</v>
      </c>
      <c r="AI19" s="39">
        <f t="shared" si="4"/>
        <v>0.3</v>
      </c>
      <c r="AJ19" s="40" t="str">
        <f t="shared" si="2"/>
        <v>Menor</v>
      </c>
      <c r="AK19" s="37">
        <f t="shared" si="5"/>
        <v>0.39</v>
      </c>
      <c r="AL19" s="41" t="str">
        <f t="shared" si="6"/>
        <v>Baja - Menor</v>
      </c>
      <c r="AM19" s="42" t="str">
        <f>+VLOOKUP(AL19,[1]Datos!$J$4:$K$28,2,)</f>
        <v>MODERADO</v>
      </c>
      <c r="AN19" s="225"/>
      <c r="AO19" s="189"/>
      <c r="AP19" s="217"/>
      <c r="AQ19" s="217"/>
      <c r="AR19" s="219"/>
      <c r="AS19" s="191"/>
      <c r="AT19" s="192">
        <v>46147</v>
      </c>
      <c r="AU19" s="204" t="s">
        <v>152</v>
      </c>
      <c r="AV19" s="197" t="s">
        <v>95</v>
      </c>
      <c r="AW19" s="198" t="s">
        <v>95</v>
      </c>
      <c r="AX19" s="199" t="s">
        <v>95</v>
      </c>
      <c r="AY19" s="193"/>
      <c r="AZ19" s="214" t="s">
        <v>153</v>
      </c>
      <c r="BA19" s="216" t="s">
        <v>154</v>
      </c>
    </row>
    <row r="20" spans="1:53" ht="190.5" customHeight="1">
      <c r="A20" s="220"/>
      <c r="B20" s="221"/>
      <c r="C20" s="222"/>
      <c r="D20" s="222"/>
      <c r="E20" s="222"/>
      <c r="F20" s="188"/>
      <c r="G20" s="220"/>
      <c r="H20" s="223"/>
      <c r="I20" s="224"/>
      <c r="J20" s="288"/>
      <c r="K20" s="289"/>
      <c r="L20" s="223"/>
      <c r="M20" s="224"/>
      <c r="N20" s="224"/>
      <c r="O20" s="290"/>
      <c r="P20" s="189"/>
      <c r="Q20" s="190">
        <v>4</v>
      </c>
      <c r="R20" s="152" t="s">
        <v>155</v>
      </c>
      <c r="S20" s="154" t="s">
        <v>126</v>
      </c>
      <c r="T20" s="152" t="s">
        <v>156</v>
      </c>
      <c r="U20" s="152" t="s">
        <v>157</v>
      </c>
      <c r="V20" s="152" t="s">
        <v>158</v>
      </c>
      <c r="W20" s="152" t="s">
        <v>159</v>
      </c>
      <c r="X20" s="35" t="str">
        <f>IF(OR(Y20="Preventivo",Y20="Detectivo"),"Probabilidad",IF(Y20="Correctivo","Impacto",""))</f>
        <v>Impacto</v>
      </c>
      <c r="Y20" s="6" t="s">
        <v>114</v>
      </c>
      <c r="Z20" s="6" t="s">
        <v>131</v>
      </c>
      <c r="AA20" s="36" t="str">
        <f t="shared" ref="AA20" si="8">IF(AND(Y20="Preventivo",Z20="Automático"),"50%",IF(AND(Y20="Preventivo",Z20="Manual"),"40%",IF(AND(Y20="Detectivo",Z20="Automático"),"40%",IF(AND(Y20="Detectivo",Z20="Manual"),"30%",IF(AND(Y20="Correctivo",Z20="Automático"),"35%",IF(AND(Y20="Correctivo",Z20="Manual"),"25%",""))))))</f>
        <v>35%</v>
      </c>
      <c r="AB20" s="9" t="s">
        <v>86</v>
      </c>
      <c r="AC20" s="9" t="s">
        <v>160</v>
      </c>
      <c r="AD20" s="6" t="s">
        <v>88</v>
      </c>
      <c r="AE20" s="9" t="s">
        <v>89</v>
      </c>
      <c r="AF20" s="9" t="str">
        <f>+W20</f>
        <v xml:space="preserve">Informe del servicio contratado
Correo electrónico con la situación presentada (Cuando aplique) </v>
      </c>
      <c r="AG20" s="37">
        <f t="shared" si="3"/>
        <v>0.3</v>
      </c>
      <c r="AH20" s="38" t="str">
        <f t="shared" si="1"/>
        <v>Baja</v>
      </c>
      <c r="AI20" s="39">
        <f t="shared" si="4"/>
        <v>0.3</v>
      </c>
      <c r="AJ20" s="40" t="str">
        <f t="shared" si="2"/>
        <v>Menor</v>
      </c>
      <c r="AK20" s="37">
        <f t="shared" si="5"/>
        <v>0.25350000000000006</v>
      </c>
      <c r="AL20" s="41" t="str">
        <f t="shared" si="6"/>
        <v>Baja - Menor</v>
      </c>
      <c r="AM20" s="42" t="str">
        <f>+VLOOKUP(AL20,[1]Datos!$J$4:$K$28,2,)</f>
        <v>MODERADO</v>
      </c>
      <c r="AN20" s="225"/>
      <c r="AO20" s="189"/>
      <c r="AP20" s="217"/>
      <c r="AQ20" s="217"/>
      <c r="AR20" s="219"/>
      <c r="AS20" s="191"/>
      <c r="AT20" s="192">
        <v>46147</v>
      </c>
      <c r="AU20" s="204" t="s">
        <v>161</v>
      </c>
      <c r="AV20" s="199" t="s">
        <v>95</v>
      </c>
      <c r="AW20" s="199" t="s">
        <v>95</v>
      </c>
      <c r="AX20" s="199" t="s">
        <v>95</v>
      </c>
      <c r="AY20" s="193"/>
      <c r="AZ20" s="214" t="s">
        <v>162</v>
      </c>
      <c r="BA20" s="216" t="s">
        <v>163</v>
      </c>
    </row>
    <row r="21" spans="1:53" ht="93.75" customHeight="1">
      <c r="B21" s="178"/>
      <c r="C21" s="179"/>
      <c r="D21" s="179"/>
      <c r="E21" s="179"/>
      <c r="F21" s="179"/>
      <c r="G21" s="178"/>
      <c r="H21" s="178"/>
      <c r="I21" s="180"/>
      <c r="J21" s="156"/>
      <c r="K21" s="181"/>
      <c r="L21" s="178"/>
      <c r="M21" s="180"/>
      <c r="N21" s="180"/>
      <c r="O21" s="182"/>
      <c r="P21" s="2"/>
      <c r="Q21" s="158"/>
      <c r="R21" s="26"/>
      <c r="S21" s="26"/>
      <c r="T21" s="26"/>
      <c r="U21" s="26"/>
      <c r="V21" s="26"/>
      <c r="W21" s="26"/>
      <c r="X21" s="158"/>
      <c r="Y21" s="159"/>
      <c r="Z21" s="159"/>
      <c r="AA21" s="160"/>
      <c r="AB21" s="161"/>
      <c r="AC21" s="162"/>
      <c r="AD21" s="159"/>
      <c r="AE21" s="161"/>
      <c r="AF21" s="161"/>
      <c r="AG21" s="163"/>
      <c r="AH21" s="159"/>
      <c r="AI21" s="183"/>
      <c r="AJ21" s="184"/>
      <c r="AK21" s="163"/>
      <c r="AL21" s="185"/>
      <c r="AM21" s="186"/>
      <c r="AN21" s="187"/>
      <c r="AO21" s="2"/>
      <c r="AP21" s="166"/>
      <c r="AQ21" s="166"/>
      <c r="AR21" s="166"/>
      <c r="AT21" s="127"/>
      <c r="AU21" s="128"/>
      <c r="AV21" s="129"/>
      <c r="AW21" s="130"/>
      <c r="AX21" s="131"/>
      <c r="AY21" s="32"/>
      <c r="AZ21" s="129"/>
      <c r="BA21" s="132"/>
    </row>
    <row r="22" spans="1:53" ht="21" thickBot="1">
      <c r="A22" s="266" t="s">
        <v>117</v>
      </c>
      <c r="B22" s="266"/>
      <c r="C22" s="266"/>
      <c r="D22" s="266"/>
      <c r="E22" s="266"/>
      <c r="F22" s="266"/>
      <c r="G22" s="266"/>
      <c r="H22" s="266"/>
      <c r="J22" s="157"/>
      <c r="P22" s="2"/>
      <c r="BA22" s="120" t="s">
        <v>118</v>
      </c>
    </row>
    <row r="23" spans="1:53">
      <c r="P23" s="2"/>
    </row>
    <row r="24" spans="1:53">
      <c r="P24" s="2"/>
    </row>
    <row r="25" spans="1:53">
      <c r="P25" s="2"/>
    </row>
    <row r="26" spans="1:53">
      <c r="P26" s="2"/>
    </row>
    <row r="27" spans="1:53">
      <c r="P27" s="2"/>
    </row>
    <row r="28" spans="1:53">
      <c r="P28" s="2"/>
    </row>
    <row r="29" spans="1:53">
      <c r="P29" s="2"/>
    </row>
    <row r="30" spans="1:53">
      <c r="P30" s="2"/>
    </row>
  </sheetData>
  <mergeCells count="46">
    <mergeCell ref="A22:H22"/>
    <mergeCell ref="A14:O15"/>
    <mergeCell ref="Q14:AN14"/>
    <mergeCell ref="AP14:AR15"/>
    <mergeCell ref="AT14:AX15"/>
    <mergeCell ref="AB16:AC16"/>
    <mergeCell ref="AE16:AF16"/>
    <mergeCell ref="D17:D20"/>
    <mergeCell ref="E17:E20"/>
    <mergeCell ref="G17:G20"/>
    <mergeCell ref="J17:J20"/>
    <mergeCell ref="K17:K20"/>
    <mergeCell ref="L17:L20"/>
    <mergeCell ref="M17:M20"/>
    <mergeCell ref="N17:N20"/>
    <mergeCell ref="O17:O20"/>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 ref="AP17:AP20"/>
    <mergeCell ref="AQ17:AQ20"/>
    <mergeCell ref="AR17:AR20"/>
    <mergeCell ref="A17:A20"/>
    <mergeCell ref="B17:B20"/>
    <mergeCell ref="C17:C20"/>
    <mergeCell ref="H17:H20"/>
    <mergeCell ref="I17:I20"/>
    <mergeCell ref="AN17:AN20"/>
  </mergeCells>
  <conditionalFormatting sqref="H17:H19 H21">
    <cfRule type="cellIs" dxfId="28" priority="39" operator="equal">
      <formula>"Muy Alta"</formula>
    </cfRule>
    <cfRule type="cellIs" dxfId="27" priority="40" operator="equal">
      <formula>"Alta"</formula>
    </cfRule>
    <cfRule type="cellIs" dxfId="26" priority="41" operator="equal">
      <formula>"Media"</formula>
    </cfRule>
    <cfRule type="cellIs" dxfId="25" priority="42" operator="equal">
      <formula>"Muy Baja"</formula>
    </cfRule>
    <cfRule type="cellIs" dxfId="24" priority="43" operator="equal">
      <formula>"Baja"</formula>
    </cfRule>
  </conditionalFormatting>
  <conditionalFormatting sqref="L17:L19 L21">
    <cfRule type="cellIs" dxfId="23" priority="34" operator="equal">
      <formula>"Leve"</formula>
    </cfRule>
    <cfRule type="cellIs" dxfId="22" priority="35" operator="equal">
      <formula>"Catastrófico"</formula>
    </cfRule>
    <cfRule type="cellIs" dxfId="21" priority="36" operator="equal">
      <formula>"Mayor"</formula>
    </cfRule>
    <cfRule type="cellIs" dxfId="20" priority="37" operator="equal">
      <formula>"Moderado"</formula>
    </cfRule>
    <cfRule type="cellIs" dxfId="19" priority="38" operator="equal">
      <formula>"Menor"</formula>
    </cfRule>
  </conditionalFormatting>
  <conditionalFormatting sqref="O17:O19 O21">
    <cfRule type="cellIs" dxfId="18" priority="30" operator="equal">
      <formula>"EXTREMO"</formula>
    </cfRule>
    <cfRule type="cellIs" dxfId="17" priority="31" operator="equal">
      <formula>"ALTO"</formula>
    </cfRule>
    <cfRule type="cellIs" dxfId="16" priority="32" operator="equal">
      <formula>"BAJO"</formula>
    </cfRule>
    <cfRule type="cellIs" dxfId="15" priority="33" operator="equal">
      <formula>"MODERADO"</formula>
    </cfRule>
  </conditionalFormatting>
  <conditionalFormatting sqref="AH17:AH21">
    <cfRule type="cellIs" dxfId="14" priority="6" operator="equal">
      <formula>"Muy Baja"</formula>
    </cfRule>
    <cfRule type="cellIs" dxfId="13" priority="7" operator="equal">
      <formula>"Baja"</formula>
    </cfRule>
    <cfRule type="cellIs" dxfId="12" priority="8" operator="equal">
      <formula>"Media"</formula>
    </cfRule>
    <cfRule type="cellIs" dxfId="11" priority="9" operator="equal">
      <formula>"Muy Alta"</formula>
    </cfRule>
    <cfRule type="cellIs" dxfId="10" priority="10" operator="equal">
      <formula>"Alta"</formula>
    </cfRule>
  </conditionalFormatting>
  <conditionalFormatting sqref="AJ17:AJ21">
    <cfRule type="cellIs" dxfId="9" priority="1" operator="equal">
      <formula>"Catastrófico"</formula>
    </cfRule>
    <cfRule type="cellIs" dxfId="8" priority="2" operator="equal">
      <formula>"Mayor"</formula>
    </cfRule>
    <cfRule type="cellIs" dxfId="7" priority="3" operator="equal">
      <formula>"Moderado"</formula>
    </cfRule>
    <cfRule type="cellIs" dxfId="6" priority="4" operator="equal">
      <formula>"Menor"</formula>
    </cfRule>
    <cfRule type="cellIs" dxfId="5" priority="5" operator="equal">
      <formula>"Leve"</formula>
    </cfRule>
  </conditionalFormatting>
  <conditionalFormatting sqref="AM17:AM21">
    <cfRule type="cellIs" dxfId="4" priority="11" operator="equal">
      <formula>"EXTREMO"</formula>
    </cfRule>
    <cfRule type="cellIs" dxfId="3" priority="12" operator="equal">
      <formula>"ALTO"</formula>
    </cfRule>
    <cfRule type="cellIs" dxfId="2" priority="13" operator="equal">
      <formula>"BAJO"</formula>
    </cfRule>
    <cfRule type="cellIs" dxfId="1" priority="14" operator="equal">
      <formula>"MODERADO"</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36BC4606-4692-4E8C-B6B9-56C25C09F842}">
          <x14:formula1>
            <xm:f>Datos!$A$4:$A$6</xm:f>
          </x14:formula1>
          <xm:sqref>B21</xm:sqref>
        </x14:dataValidation>
        <x14:dataValidation type="list" allowBlank="1" showInputMessage="1" showErrorMessage="1" xr:uid="{7E385074-FCC3-447C-BE62-7DA39EEF346C}">
          <x14:formula1>
            <xm:f>Datos!$P$19:$P$22</xm:f>
          </x14:formula1>
          <xm:sqref>Y17:Y21</xm:sqref>
        </x14:dataValidation>
        <x14:dataValidation type="list" allowBlank="1" showInputMessage="1" showErrorMessage="1" xr:uid="{074425DC-9982-447D-9AA6-38EBEDBFCE06}">
          <x14:formula1>
            <xm:f>Datos!$P$25:$P$26</xm:f>
          </x14:formula1>
          <xm:sqref>Z17:Z21</xm:sqref>
        </x14:dataValidation>
        <x14:dataValidation type="list" allowBlank="1" showInputMessage="1" showErrorMessage="1" xr:uid="{66899A4A-FC03-4C3E-A647-B968F65F688D}">
          <x14:formula1>
            <xm:f>Instructivo!$E$3:$E$9</xm:f>
          </x14:formula1>
          <xm:sqref>F17:F21</xm:sqref>
        </x14:dataValidation>
        <x14:dataValidation type="list" allowBlank="1" showInputMessage="1" showErrorMessage="1" xr:uid="{26AFA87D-2A38-4D49-A571-297B293C4938}">
          <x14:formula1>
            <xm:f>Datos!$P$30:$P$31</xm:f>
          </x14:formula1>
          <xm:sqref>AB17:AB21</xm:sqref>
        </x14:dataValidation>
        <x14:dataValidation type="list" allowBlank="1" showInputMessage="1" showErrorMessage="1" xr:uid="{35465EF9-18AF-4B33-A351-185EF858A09B}">
          <x14:formula1>
            <xm:f>Datos!$P$34:$P$35</xm:f>
          </x14:formula1>
          <xm:sqref>AD17:AD21</xm:sqref>
        </x14:dataValidation>
        <x14:dataValidation type="list" allowBlank="1" showInputMessage="1" showErrorMessage="1" xr:uid="{F7F6D111-7948-42CB-AF23-60A2E37E0021}">
          <x14:formula1>
            <xm:f>Datos!$P$38:$P$39</xm:f>
          </x14:formula1>
          <xm:sqref>AE17:AE21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M15" sqref="M15"/>
    </sheetView>
  </sheetViews>
  <sheetFormatPr defaultColWidth="11.42578125" defaultRowHeight="14.45"/>
  <cols>
    <col min="7" max="7" width="14.85546875" customWidth="1"/>
    <col min="10" max="10" width="33" customWidth="1"/>
    <col min="15" max="15" width="81.42578125" customWidth="1"/>
  </cols>
  <sheetData>
    <row r="3" spans="1:17">
      <c r="A3" s="22" t="s">
        <v>164</v>
      </c>
      <c r="D3" t="s">
        <v>165</v>
      </c>
      <c r="G3" t="s">
        <v>166</v>
      </c>
      <c r="J3" t="s">
        <v>167</v>
      </c>
      <c r="O3" t="s">
        <v>168</v>
      </c>
      <c r="P3" t="s">
        <v>166</v>
      </c>
    </row>
    <row r="4" spans="1:17">
      <c r="A4" t="s">
        <v>169</v>
      </c>
      <c r="D4" t="s">
        <v>170</v>
      </c>
      <c r="E4" s="21">
        <v>0.2</v>
      </c>
      <c r="G4" t="s">
        <v>171</v>
      </c>
      <c r="H4" s="21">
        <v>0.2</v>
      </c>
      <c r="J4" t="s">
        <v>172</v>
      </c>
      <c r="K4" t="s">
        <v>173</v>
      </c>
      <c r="O4" t="s">
        <v>174</v>
      </c>
      <c r="P4" s="3" t="s">
        <v>175</v>
      </c>
      <c r="Q4" s="24">
        <v>0.2</v>
      </c>
    </row>
    <row r="5" spans="1:17">
      <c r="A5" t="s">
        <v>72</v>
      </c>
      <c r="D5" t="s">
        <v>176</v>
      </c>
      <c r="E5" s="21">
        <v>0.4</v>
      </c>
      <c r="G5" t="s">
        <v>177</v>
      </c>
      <c r="H5" s="21">
        <v>0.4</v>
      </c>
      <c r="J5" t="s">
        <v>178</v>
      </c>
      <c r="K5" t="s">
        <v>173</v>
      </c>
      <c r="O5" s="23" t="s">
        <v>179</v>
      </c>
      <c r="P5" s="3" t="s">
        <v>180</v>
      </c>
      <c r="Q5" s="24">
        <v>0.4</v>
      </c>
    </row>
    <row r="6" spans="1:17">
      <c r="A6" t="s">
        <v>181</v>
      </c>
      <c r="D6" t="s">
        <v>182</v>
      </c>
      <c r="E6" s="21">
        <v>0.6</v>
      </c>
      <c r="G6" t="s">
        <v>183</v>
      </c>
      <c r="H6" s="21">
        <v>0.6</v>
      </c>
      <c r="J6" t="s">
        <v>184</v>
      </c>
      <c r="K6" t="s">
        <v>183</v>
      </c>
      <c r="O6" t="s">
        <v>185</v>
      </c>
      <c r="P6" s="3" t="s">
        <v>77</v>
      </c>
      <c r="Q6" s="24">
        <v>0.6</v>
      </c>
    </row>
    <row r="7" spans="1:17">
      <c r="D7" t="s">
        <v>186</v>
      </c>
      <c r="E7" s="21">
        <v>0.8</v>
      </c>
      <c r="G7" t="s">
        <v>187</v>
      </c>
      <c r="H7" s="21">
        <v>0.8</v>
      </c>
      <c r="J7" t="s">
        <v>188</v>
      </c>
      <c r="K7" t="s">
        <v>189</v>
      </c>
      <c r="O7" t="s">
        <v>190</v>
      </c>
      <c r="P7" s="3" t="s">
        <v>191</v>
      </c>
      <c r="Q7" s="24">
        <v>0.8</v>
      </c>
    </row>
    <row r="8" spans="1:17">
      <c r="D8" t="s">
        <v>192</v>
      </c>
      <c r="E8" s="21">
        <v>1</v>
      </c>
      <c r="G8" t="s">
        <v>193</v>
      </c>
      <c r="H8" s="21">
        <v>1</v>
      </c>
      <c r="J8" t="s">
        <v>194</v>
      </c>
      <c r="K8" t="s">
        <v>195</v>
      </c>
      <c r="O8" t="s">
        <v>196</v>
      </c>
      <c r="P8" s="3" t="s">
        <v>197</v>
      </c>
      <c r="Q8" s="24">
        <v>1</v>
      </c>
    </row>
    <row r="9" spans="1:17">
      <c r="J9" t="s">
        <v>198</v>
      </c>
      <c r="K9" t="s">
        <v>173</v>
      </c>
    </row>
    <row r="10" spans="1:17">
      <c r="J10" t="s">
        <v>199</v>
      </c>
      <c r="K10" t="s">
        <v>183</v>
      </c>
      <c r="O10" t="s">
        <v>200</v>
      </c>
    </row>
    <row r="11" spans="1:17">
      <c r="J11" t="s">
        <v>201</v>
      </c>
      <c r="K11" t="s">
        <v>183</v>
      </c>
      <c r="O11" t="s">
        <v>202</v>
      </c>
      <c r="P11" s="3" t="s">
        <v>175</v>
      </c>
      <c r="Q11" s="24">
        <v>0.2</v>
      </c>
    </row>
    <row r="12" spans="1:17" ht="30.75" customHeight="1">
      <c r="J12" t="s">
        <v>203</v>
      </c>
      <c r="K12" t="s">
        <v>189</v>
      </c>
      <c r="O12" s="23" t="s">
        <v>204</v>
      </c>
      <c r="P12" s="3" t="s">
        <v>180</v>
      </c>
      <c r="Q12" s="24">
        <v>0.4</v>
      </c>
    </row>
    <row r="13" spans="1:17" ht="28.9">
      <c r="J13" t="s">
        <v>205</v>
      </c>
      <c r="K13" t="s">
        <v>195</v>
      </c>
      <c r="O13" s="23" t="s">
        <v>206</v>
      </c>
      <c r="P13" s="3" t="s">
        <v>77</v>
      </c>
      <c r="Q13" s="24">
        <v>0.6</v>
      </c>
    </row>
    <row r="14" spans="1:17" ht="28.9">
      <c r="J14" t="s">
        <v>207</v>
      </c>
      <c r="K14" t="s">
        <v>183</v>
      </c>
      <c r="O14" s="23" t="s">
        <v>124</v>
      </c>
      <c r="P14" s="3" t="s">
        <v>191</v>
      </c>
      <c r="Q14" s="24">
        <v>0.8</v>
      </c>
    </row>
    <row r="15" spans="1:17" ht="28.9">
      <c r="J15" t="s">
        <v>208</v>
      </c>
      <c r="K15" t="s">
        <v>183</v>
      </c>
      <c r="O15" s="23" t="s">
        <v>209</v>
      </c>
      <c r="P15" s="3" t="s">
        <v>197</v>
      </c>
      <c r="Q15" s="24">
        <v>1</v>
      </c>
    </row>
    <row r="16" spans="1:17">
      <c r="J16" t="s">
        <v>210</v>
      </c>
      <c r="K16" t="s">
        <v>183</v>
      </c>
    </row>
    <row r="17" spans="10:17">
      <c r="J17" t="s">
        <v>211</v>
      </c>
      <c r="K17" t="s">
        <v>189</v>
      </c>
    </row>
    <row r="18" spans="10:17">
      <c r="J18" t="s">
        <v>212</v>
      </c>
      <c r="K18" t="s">
        <v>195</v>
      </c>
    </row>
    <row r="19" spans="10:17">
      <c r="J19" t="s">
        <v>213</v>
      </c>
      <c r="K19" t="s">
        <v>183</v>
      </c>
      <c r="P19" t="s">
        <v>214</v>
      </c>
    </row>
    <row r="20" spans="10:17">
      <c r="J20" t="s">
        <v>215</v>
      </c>
      <c r="K20" t="s">
        <v>183</v>
      </c>
      <c r="P20" t="s">
        <v>84</v>
      </c>
      <c r="Q20" s="21">
        <v>0.25</v>
      </c>
    </row>
    <row r="21" spans="10:17">
      <c r="J21" t="s">
        <v>216</v>
      </c>
      <c r="K21" t="s">
        <v>189</v>
      </c>
      <c r="P21" t="s">
        <v>217</v>
      </c>
      <c r="Q21" s="21">
        <v>0.15</v>
      </c>
    </row>
    <row r="22" spans="10:17">
      <c r="J22" t="s">
        <v>218</v>
      </c>
      <c r="K22" t="s">
        <v>189</v>
      </c>
      <c r="P22" t="s">
        <v>114</v>
      </c>
      <c r="Q22" s="21">
        <v>0.1</v>
      </c>
    </row>
    <row r="23" spans="10:17">
      <c r="J23" t="s">
        <v>219</v>
      </c>
      <c r="K23" t="s">
        <v>195</v>
      </c>
    </row>
    <row r="24" spans="10:17">
      <c r="J24" t="s">
        <v>220</v>
      </c>
      <c r="K24" t="s">
        <v>189</v>
      </c>
      <c r="P24" t="s">
        <v>221</v>
      </c>
    </row>
    <row r="25" spans="10:17">
      <c r="J25" t="s">
        <v>222</v>
      </c>
      <c r="K25" t="s">
        <v>189</v>
      </c>
      <c r="P25" t="s">
        <v>131</v>
      </c>
      <c r="Q25" s="21">
        <v>0.25</v>
      </c>
    </row>
    <row r="26" spans="10:17">
      <c r="J26" t="s">
        <v>223</v>
      </c>
      <c r="K26" t="s">
        <v>189</v>
      </c>
      <c r="P26" t="s">
        <v>85</v>
      </c>
      <c r="Q26" s="21">
        <v>0.15</v>
      </c>
    </row>
    <row r="27" spans="10:17">
      <c r="J27" t="s">
        <v>224</v>
      </c>
      <c r="K27" t="s">
        <v>189</v>
      </c>
    </row>
    <row r="28" spans="10:17">
      <c r="J28" t="s">
        <v>225</v>
      </c>
      <c r="K28" t="s">
        <v>195</v>
      </c>
    </row>
    <row r="29" spans="10:17">
      <c r="P29" t="s">
        <v>226</v>
      </c>
    </row>
    <row r="30" spans="10:17">
      <c r="P30" t="s">
        <v>86</v>
      </c>
    </row>
    <row r="31" spans="10:17">
      <c r="P31" t="s">
        <v>227</v>
      </c>
    </row>
    <row r="33" spans="16:16">
      <c r="P33" t="s">
        <v>228</v>
      </c>
    </row>
    <row r="34" spans="16:16">
      <c r="P34" t="s">
        <v>88</v>
      </c>
    </row>
    <row r="35" spans="16:16">
      <c r="P35" t="s">
        <v>229</v>
      </c>
    </row>
    <row r="37" spans="16:16">
      <c r="P37" t="s">
        <v>230</v>
      </c>
    </row>
    <row r="38" spans="16:16">
      <c r="P38" t="s">
        <v>89</v>
      </c>
    </row>
    <row r="39" spans="16:16">
      <c r="P39" t="s">
        <v>231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4" t="s">
        <v>232</v>
      </c>
      <c r="F2" s="74" t="s">
        <v>233</v>
      </c>
    </row>
    <row r="3" spans="1:12" ht="43.15">
      <c r="E3" s="73" t="s">
        <v>234</v>
      </c>
      <c r="F3" s="72" t="s">
        <v>235</v>
      </c>
    </row>
    <row r="4" spans="1:12" ht="43.15">
      <c r="E4" s="73" t="s">
        <v>236</v>
      </c>
      <c r="F4" s="72" t="s">
        <v>237</v>
      </c>
    </row>
    <row r="5" spans="1:12" ht="144">
      <c r="E5" s="73" t="s">
        <v>238</v>
      </c>
      <c r="F5" s="72" t="s">
        <v>239</v>
      </c>
    </row>
    <row r="6" spans="1:12" ht="43.15">
      <c r="E6" s="73" t="s">
        <v>240</v>
      </c>
      <c r="F6" s="72" t="s">
        <v>241</v>
      </c>
    </row>
    <row r="7" spans="1:12" ht="72">
      <c r="E7" s="73" t="s">
        <v>242</v>
      </c>
      <c r="F7" s="72" t="s">
        <v>243</v>
      </c>
    </row>
    <row r="8" spans="1:12" ht="57.6">
      <c r="E8" s="73" t="s">
        <v>244</v>
      </c>
      <c r="F8" s="72" t="s">
        <v>245</v>
      </c>
    </row>
    <row r="9" spans="1:12" ht="72">
      <c r="E9" s="73" t="s">
        <v>246</v>
      </c>
      <c r="F9" s="72" t="s">
        <v>247</v>
      </c>
    </row>
    <row r="11" spans="1:12">
      <c r="B11" s="368" t="s">
        <v>248</v>
      </c>
      <c r="C11" s="368"/>
      <c r="D11" s="368"/>
      <c r="E11" s="368"/>
      <c r="F11" s="368"/>
      <c r="G11" s="368"/>
      <c r="H11" s="368"/>
      <c r="I11" s="368"/>
      <c r="J11" s="368"/>
      <c r="K11" s="368"/>
      <c r="L11" s="368"/>
    </row>
    <row r="12" spans="1:12">
      <c r="B12" s="368"/>
      <c r="C12" s="368"/>
      <c r="D12" s="368"/>
      <c r="E12" s="368"/>
      <c r="F12" s="368"/>
      <c r="G12" s="368"/>
      <c r="H12" s="368"/>
      <c r="I12" s="368"/>
      <c r="J12" s="368"/>
      <c r="K12" s="368"/>
      <c r="L12" s="368"/>
    </row>
    <row r="13" spans="1:12" ht="23.45">
      <c r="B13" s="369" t="s">
        <v>249</v>
      </c>
      <c r="C13" s="369"/>
      <c r="D13" s="369"/>
      <c r="E13" s="369"/>
      <c r="F13" s="369"/>
      <c r="G13" s="369"/>
      <c r="H13" s="369"/>
      <c r="I13" s="369"/>
      <c r="J13" s="369"/>
      <c r="K13" s="369"/>
      <c r="L13" s="369"/>
    </row>
    <row r="15" spans="1:12" ht="28.9">
      <c r="A15" s="43" t="s">
        <v>250</v>
      </c>
      <c r="B15" s="44">
        <v>1</v>
      </c>
      <c r="C15" s="354" t="s">
        <v>251</v>
      </c>
      <c r="D15" s="355"/>
      <c r="E15" s="355"/>
      <c r="F15" s="355"/>
      <c r="G15" s="355"/>
      <c r="H15" s="355"/>
      <c r="I15" s="355"/>
      <c r="J15" s="355"/>
      <c r="K15" s="355"/>
      <c r="L15" s="355"/>
    </row>
    <row r="16" spans="1:12" ht="18.600000000000001" thickBot="1">
      <c r="C16" s="346"/>
      <c r="D16" s="347"/>
      <c r="E16" s="347"/>
      <c r="F16" s="347"/>
      <c r="G16" s="347"/>
      <c r="H16" s="347"/>
      <c r="I16" s="347"/>
      <c r="J16" s="347"/>
      <c r="K16" s="347"/>
      <c r="L16" s="347"/>
    </row>
    <row r="17" spans="1:12" ht="18.600000000000001" thickBot="1">
      <c r="B17" s="370" t="s">
        <v>252</v>
      </c>
      <c r="C17" s="371"/>
      <c r="D17" s="371"/>
      <c r="E17" s="371"/>
      <c r="F17" s="372"/>
      <c r="G17" s="45"/>
      <c r="H17" s="370" t="s">
        <v>253</v>
      </c>
      <c r="I17" s="373"/>
      <c r="J17" s="373"/>
      <c r="K17" s="373"/>
      <c r="L17" s="374"/>
    </row>
    <row r="18" spans="1:12" ht="23.45">
      <c r="B18" s="46" t="s">
        <v>254</v>
      </c>
      <c r="C18" s="360" t="s">
        <v>55</v>
      </c>
      <c r="D18" s="361"/>
      <c r="E18" s="361"/>
      <c r="F18" s="362"/>
      <c r="G18" s="45"/>
      <c r="H18" s="46" t="s">
        <v>254</v>
      </c>
      <c r="I18" s="363" t="s">
        <v>55</v>
      </c>
      <c r="J18" s="363"/>
      <c r="K18" s="363"/>
      <c r="L18" s="364"/>
    </row>
    <row r="19" spans="1:12" ht="18">
      <c r="B19" s="47">
        <v>100</v>
      </c>
      <c r="C19" s="48" t="s">
        <v>192</v>
      </c>
      <c r="D19" s="365" t="s">
        <v>255</v>
      </c>
      <c r="E19" s="366"/>
      <c r="F19" s="367"/>
      <c r="G19" s="49"/>
      <c r="H19" s="47">
        <v>100</v>
      </c>
      <c r="I19" s="48" t="s">
        <v>256</v>
      </c>
      <c r="J19" s="365" t="s">
        <v>257</v>
      </c>
      <c r="K19" s="366"/>
      <c r="L19" s="367"/>
    </row>
    <row r="20" spans="1:12" ht="18">
      <c r="B20" s="47">
        <v>80</v>
      </c>
      <c r="C20" s="50" t="s">
        <v>186</v>
      </c>
      <c r="D20" s="348" t="s">
        <v>258</v>
      </c>
      <c r="E20" s="349"/>
      <c r="F20" s="350"/>
      <c r="G20" s="49"/>
      <c r="H20" s="47">
        <v>80</v>
      </c>
      <c r="I20" s="50" t="s">
        <v>259</v>
      </c>
      <c r="J20" s="348" t="s">
        <v>260</v>
      </c>
      <c r="K20" s="349"/>
      <c r="L20" s="350"/>
    </row>
    <row r="21" spans="1:12" ht="18">
      <c r="B21" s="47">
        <v>60</v>
      </c>
      <c r="C21" s="51" t="s">
        <v>182</v>
      </c>
      <c r="D21" s="348" t="s">
        <v>261</v>
      </c>
      <c r="E21" s="349"/>
      <c r="F21" s="350"/>
      <c r="G21" s="49"/>
      <c r="H21" s="47">
        <v>60</v>
      </c>
      <c r="I21" s="51" t="s">
        <v>262</v>
      </c>
      <c r="J21" s="348" t="s">
        <v>263</v>
      </c>
      <c r="K21" s="349"/>
      <c r="L21" s="350"/>
    </row>
    <row r="22" spans="1:12" ht="18">
      <c r="B22" s="47">
        <v>40</v>
      </c>
      <c r="C22" s="52" t="s">
        <v>176</v>
      </c>
      <c r="D22" s="348" t="s">
        <v>264</v>
      </c>
      <c r="E22" s="349"/>
      <c r="F22" s="350"/>
      <c r="G22" s="49"/>
      <c r="H22" s="47">
        <v>40</v>
      </c>
      <c r="I22" s="52" t="s">
        <v>265</v>
      </c>
      <c r="J22" s="348" t="s">
        <v>266</v>
      </c>
      <c r="K22" s="349"/>
      <c r="L22" s="350"/>
    </row>
    <row r="23" spans="1:12" ht="18.600000000000001" thickBot="1">
      <c r="B23" s="53">
        <v>20</v>
      </c>
      <c r="C23" s="54" t="s">
        <v>170</v>
      </c>
      <c r="D23" s="351" t="s">
        <v>267</v>
      </c>
      <c r="E23" s="352"/>
      <c r="F23" s="353"/>
      <c r="G23" s="49"/>
      <c r="H23" s="53">
        <v>20</v>
      </c>
      <c r="I23" s="54" t="s">
        <v>268</v>
      </c>
      <c r="J23" s="351" t="s">
        <v>269</v>
      </c>
      <c r="K23" s="352"/>
      <c r="L23" s="353"/>
    </row>
    <row r="24" spans="1:12">
      <c r="B24" s="45" t="s">
        <v>270</v>
      </c>
      <c r="C24" s="45"/>
      <c r="D24" s="45"/>
      <c r="E24" s="45"/>
      <c r="F24" s="45"/>
      <c r="G24" s="45"/>
      <c r="H24" s="45" t="s">
        <v>270</v>
      </c>
      <c r="I24" s="45"/>
      <c r="J24" s="45"/>
      <c r="K24" s="45"/>
      <c r="L24" s="45"/>
    </row>
    <row r="27" spans="1:12" ht="28.9">
      <c r="A27" s="43" t="s">
        <v>250</v>
      </c>
      <c r="B27" s="44">
        <v>2</v>
      </c>
      <c r="C27" s="354" t="s">
        <v>166</v>
      </c>
      <c r="D27" s="355"/>
      <c r="E27" s="355"/>
      <c r="F27" s="355"/>
      <c r="G27" s="355"/>
      <c r="H27" s="355"/>
      <c r="I27" s="355"/>
      <c r="J27" s="355"/>
      <c r="K27" s="355"/>
      <c r="L27" s="355"/>
    </row>
    <row r="28" spans="1:12">
      <c r="B28" s="45"/>
      <c r="C28" s="45"/>
      <c r="D28" s="45"/>
      <c r="E28" s="45"/>
      <c r="F28" s="45"/>
      <c r="G28" s="45"/>
      <c r="H28" s="45"/>
      <c r="I28" s="45"/>
      <c r="J28" s="45"/>
      <c r="K28" s="55"/>
      <c r="L28" s="55"/>
    </row>
    <row r="29" spans="1:12" ht="18">
      <c r="B29" s="356" t="s">
        <v>271</v>
      </c>
      <c r="C29" s="357"/>
      <c r="D29" s="357"/>
      <c r="E29" s="357"/>
      <c r="F29" s="357"/>
      <c r="G29" s="357"/>
      <c r="H29" s="357"/>
      <c r="I29" s="357"/>
      <c r="J29" s="357"/>
      <c r="K29" s="358"/>
      <c r="L29" s="55"/>
    </row>
    <row r="30" spans="1:12" ht="17.45">
      <c r="B30" s="359" t="s">
        <v>272</v>
      </c>
      <c r="C30" s="359"/>
      <c r="D30" s="359" t="s">
        <v>273</v>
      </c>
      <c r="E30" s="359"/>
      <c r="F30" s="359" t="s">
        <v>72</v>
      </c>
      <c r="G30" s="359"/>
      <c r="H30" s="359"/>
      <c r="I30" s="359"/>
      <c r="J30" s="359"/>
      <c r="K30" s="359"/>
    </row>
    <row r="31" spans="1:12" ht="18">
      <c r="B31" s="56">
        <v>100</v>
      </c>
      <c r="C31" s="57" t="s">
        <v>197</v>
      </c>
      <c r="D31" s="345" t="s">
        <v>274</v>
      </c>
      <c r="E31" s="345"/>
      <c r="F31" s="345" t="s">
        <v>209</v>
      </c>
      <c r="G31" s="345"/>
      <c r="H31" s="345"/>
      <c r="I31" s="345"/>
      <c r="J31" s="345"/>
      <c r="K31" s="345"/>
    </row>
    <row r="32" spans="1:12" ht="18">
      <c r="B32" s="56">
        <v>80</v>
      </c>
      <c r="C32" s="58" t="s">
        <v>191</v>
      </c>
      <c r="D32" s="345" t="s">
        <v>275</v>
      </c>
      <c r="E32" s="345"/>
      <c r="F32" s="345" t="s">
        <v>276</v>
      </c>
      <c r="G32" s="345"/>
      <c r="H32" s="345"/>
      <c r="I32" s="345"/>
      <c r="J32" s="345"/>
      <c r="K32" s="345"/>
    </row>
    <row r="33" spans="1:26" ht="18">
      <c r="B33" s="56">
        <v>60</v>
      </c>
      <c r="C33" s="59" t="s">
        <v>77</v>
      </c>
      <c r="D33" s="345" t="s">
        <v>277</v>
      </c>
      <c r="E33" s="345"/>
      <c r="F33" s="345" t="s">
        <v>76</v>
      </c>
      <c r="G33" s="345"/>
      <c r="H33" s="345"/>
      <c r="I33" s="345"/>
      <c r="J33" s="345"/>
      <c r="K33" s="345"/>
    </row>
    <row r="34" spans="1:26" ht="18">
      <c r="B34" s="56">
        <v>40</v>
      </c>
      <c r="C34" s="60" t="s">
        <v>180</v>
      </c>
      <c r="D34" s="345" t="s">
        <v>278</v>
      </c>
      <c r="E34" s="345"/>
      <c r="F34" s="345" t="s">
        <v>279</v>
      </c>
      <c r="G34" s="345"/>
      <c r="H34" s="345"/>
      <c r="I34" s="345"/>
      <c r="J34" s="345"/>
      <c r="K34" s="345"/>
    </row>
    <row r="35" spans="1:26" ht="18">
      <c r="B35" s="56">
        <v>20</v>
      </c>
      <c r="C35" s="61" t="s">
        <v>175</v>
      </c>
      <c r="D35" s="345" t="s">
        <v>280</v>
      </c>
      <c r="E35" s="345"/>
      <c r="F35" s="345" t="s">
        <v>202</v>
      </c>
      <c r="G35" s="345"/>
      <c r="H35" s="345"/>
      <c r="I35" s="345"/>
      <c r="J35" s="345"/>
      <c r="K35" s="345"/>
    </row>
    <row r="38" spans="1:26" ht="28.9">
      <c r="A38" s="43" t="s">
        <v>250</v>
      </c>
      <c r="B38" s="44"/>
      <c r="C38" s="346" t="s">
        <v>281</v>
      </c>
      <c r="D38" s="347"/>
      <c r="E38" s="347"/>
      <c r="F38" s="347"/>
      <c r="G38" s="347"/>
      <c r="H38" s="347"/>
      <c r="I38" s="347"/>
      <c r="J38" s="347"/>
      <c r="K38" s="347"/>
      <c r="L38" s="347"/>
      <c r="X38" s="5"/>
      <c r="Y38" s="62"/>
    </row>
    <row r="39" spans="1:26">
      <c r="X39" s="5"/>
      <c r="Y39" s="62"/>
    </row>
    <row r="40" spans="1:26" ht="151.15" thickBot="1">
      <c r="B40" s="63" t="s">
        <v>282</v>
      </c>
      <c r="C40" s="64" t="s">
        <v>283</v>
      </c>
      <c r="D40" s="64" t="s">
        <v>284</v>
      </c>
      <c r="E40" s="63" t="s">
        <v>285</v>
      </c>
      <c r="F40" s="63" t="s">
        <v>286</v>
      </c>
      <c r="G40" s="63" t="s">
        <v>287</v>
      </c>
      <c r="H40" s="63" t="s">
        <v>288</v>
      </c>
      <c r="I40" s="63" t="s">
        <v>289</v>
      </c>
      <c r="J40" s="63" t="s">
        <v>290</v>
      </c>
      <c r="K40" s="63" t="s">
        <v>291</v>
      </c>
      <c r="L40" s="63" t="s">
        <v>292</v>
      </c>
      <c r="M40" s="63" t="s">
        <v>293</v>
      </c>
      <c r="N40" s="63" t="s">
        <v>294</v>
      </c>
      <c r="O40" s="63" t="s">
        <v>295</v>
      </c>
      <c r="P40" s="63" t="s">
        <v>296</v>
      </c>
      <c r="Q40" s="63" t="s">
        <v>297</v>
      </c>
      <c r="R40" s="63" t="s">
        <v>298</v>
      </c>
      <c r="S40" s="63" t="s">
        <v>299</v>
      </c>
      <c r="T40" s="63" t="s">
        <v>300</v>
      </c>
      <c r="U40" s="63" t="s">
        <v>301</v>
      </c>
      <c r="V40" s="63" t="s">
        <v>302</v>
      </c>
      <c r="W40" s="63" t="s">
        <v>303</v>
      </c>
      <c r="X40" s="65" t="s">
        <v>304</v>
      </c>
      <c r="Y40" s="66" t="s">
        <v>305</v>
      </c>
      <c r="Z40" s="66" t="s">
        <v>305</v>
      </c>
    </row>
    <row r="41" spans="1:26" ht="15">
      <c r="B41" s="67"/>
      <c r="C41" s="68"/>
      <c r="D41" s="68"/>
      <c r="E41" s="67"/>
      <c r="F41" s="67"/>
      <c r="G41" s="67"/>
      <c r="H41" s="67"/>
      <c r="I41" s="67"/>
      <c r="J41" s="67"/>
      <c r="K41" s="67"/>
      <c r="L41" s="67"/>
      <c r="M41" s="67"/>
      <c r="N41" s="67"/>
      <c r="O41" s="67"/>
      <c r="P41" s="67"/>
      <c r="Q41" s="67"/>
      <c r="R41" s="67"/>
      <c r="S41" s="67"/>
      <c r="T41" s="67"/>
      <c r="U41" s="67"/>
      <c r="V41" s="67"/>
      <c r="W41" s="67"/>
      <c r="X41" s="69">
        <f>COUNTIF(E41:W41,"SI")</f>
        <v>0</v>
      </c>
      <c r="Y41" s="70" t="str">
        <f>IF(OR(T41="SI",X41&gt;11),"100",IF(X41&gt;5,"80",IF(X41&gt;0,"60","")))</f>
        <v/>
      </c>
      <c r="Z41" s="71" t="str">
        <f>IF(OR(T41="SI",X41&gt;11),"CATASTRÓFICO",IF(X41&gt;5,"MAYOR",IF(X41&gt;0,"MODERADO","")))</f>
        <v/>
      </c>
    </row>
    <row r="45" spans="1:26" ht="23.45">
      <c r="A45" s="340" t="s">
        <v>306</v>
      </c>
      <c r="B45" s="340"/>
      <c r="C45" s="340"/>
      <c r="D45" s="340"/>
      <c r="E45" s="340"/>
      <c r="F45" s="340"/>
      <c r="G45" s="340"/>
      <c r="H45" s="340"/>
      <c r="I45" s="340"/>
      <c r="J45" s="340"/>
    </row>
    <row r="46" spans="1:26">
      <c r="C46" s="22"/>
      <c r="D46" s="5"/>
      <c r="E46" s="5"/>
      <c r="F46" s="5"/>
      <c r="G46" s="5"/>
      <c r="H46" s="5"/>
    </row>
    <row r="47" spans="1:26" ht="15.6">
      <c r="B47" s="332" t="s">
        <v>251</v>
      </c>
      <c r="C47" s="84" t="s">
        <v>192</v>
      </c>
      <c r="D47" s="87"/>
      <c r="E47" s="98"/>
      <c r="F47" s="88"/>
      <c r="G47" s="98"/>
      <c r="H47" s="89"/>
      <c r="J47" s="343" t="s">
        <v>307</v>
      </c>
    </row>
    <row r="48" spans="1:26" ht="15.6">
      <c r="B48" s="332"/>
      <c r="C48" s="85">
        <v>1</v>
      </c>
      <c r="D48" s="90"/>
      <c r="E48" s="99"/>
      <c r="F48" s="83"/>
      <c r="G48" s="99"/>
      <c r="H48" s="91"/>
      <c r="J48" s="344"/>
    </row>
    <row r="49" spans="2:10" ht="15.6">
      <c r="B49" s="332"/>
      <c r="C49" s="84" t="s">
        <v>186</v>
      </c>
      <c r="D49" s="104"/>
      <c r="E49" s="105"/>
      <c r="F49" s="88"/>
      <c r="G49" s="98"/>
      <c r="H49" s="89"/>
      <c r="J49" s="333" t="s">
        <v>195</v>
      </c>
    </row>
    <row r="50" spans="2:10" ht="15.6">
      <c r="B50" s="332"/>
      <c r="C50" s="85">
        <v>0.8</v>
      </c>
      <c r="D50" s="106"/>
      <c r="E50" s="107"/>
      <c r="F50" s="96"/>
      <c r="G50" s="103"/>
      <c r="H50" s="97"/>
      <c r="J50" s="334"/>
    </row>
    <row r="51" spans="2:10" ht="15.6">
      <c r="B51" s="332"/>
      <c r="C51" s="84" t="s">
        <v>182</v>
      </c>
      <c r="D51" s="92"/>
      <c r="E51" s="100"/>
      <c r="F51" s="82"/>
      <c r="G51" s="99"/>
      <c r="H51" s="91"/>
      <c r="J51" s="335" t="s">
        <v>189</v>
      </c>
    </row>
    <row r="52" spans="2:10" ht="15.6">
      <c r="B52" s="332"/>
      <c r="C52" s="85">
        <v>0.6</v>
      </c>
      <c r="D52" s="92"/>
      <c r="E52" s="100"/>
      <c r="F52" s="82"/>
      <c r="G52" s="99"/>
      <c r="H52" s="91"/>
      <c r="J52" s="336"/>
    </row>
    <row r="53" spans="2:10" ht="15.6">
      <c r="B53" s="332"/>
      <c r="C53" s="84" t="s">
        <v>176</v>
      </c>
      <c r="D53" s="108"/>
      <c r="E53" s="105"/>
      <c r="F53" s="109"/>
      <c r="G53" s="98"/>
      <c r="H53" s="89"/>
      <c r="J53" s="337" t="s">
        <v>183</v>
      </c>
    </row>
    <row r="54" spans="2:10" ht="15.6">
      <c r="B54" s="332"/>
      <c r="C54" s="85">
        <v>0.4</v>
      </c>
      <c r="D54" s="94"/>
      <c r="E54" s="107"/>
      <c r="F54" s="95"/>
      <c r="G54" s="103"/>
      <c r="H54" s="97"/>
      <c r="J54" s="338"/>
    </row>
    <row r="55" spans="2:10" ht="15.6">
      <c r="B55" s="332"/>
      <c r="C55" s="86" t="s">
        <v>170</v>
      </c>
      <c r="D55" s="93"/>
      <c r="E55" s="101"/>
      <c r="F55" s="82"/>
      <c r="G55" s="99"/>
      <c r="H55" s="91"/>
      <c r="J55" s="341" t="s">
        <v>173</v>
      </c>
    </row>
    <row r="56" spans="2:10" ht="15.6">
      <c r="B56" s="332"/>
      <c r="C56" s="85">
        <v>0.2</v>
      </c>
      <c r="D56" s="94"/>
      <c r="E56" s="102"/>
      <c r="F56" s="95"/>
      <c r="G56" s="103"/>
      <c r="H56" s="97"/>
      <c r="J56" s="342"/>
    </row>
    <row r="57" spans="2:10" ht="17.45">
      <c r="D57" s="75" t="s">
        <v>175</v>
      </c>
      <c r="E57" s="79" t="s">
        <v>180</v>
      </c>
      <c r="F57" s="79" t="s">
        <v>77</v>
      </c>
      <c r="G57" s="81" t="s">
        <v>191</v>
      </c>
      <c r="H57" s="76" t="s">
        <v>197</v>
      </c>
    </row>
    <row r="58" spans="2:10">
      <c r="D58" s="77">
        <v>0.2</v>
      </c>
      <c r="E58" s="80">
        <v>0.4</v>
      </c>
      <c r="F58" s="80">
        <v>0.6</v>
      </c>
      <c r="G58" s="80">
        <v>0.8</v>
      </c>
      <c r="H58" s="78">
        <v>1</v>
      </c>
    </row>
    <row r="59" spans="2:10" ht="23.45">
      <c r="D59" s="339" t="s">
        <v>166</v>
      </c>
      <c r="E59" s="339"/>
      <c r="F59" s="339"/>
      <c r="G59" s="339"/>
      <c r="H59" s="339"/>
    </row>
    <row r="63" spans="2:10">
      <c r="D63" s="330" t="s">
        <v>308</v>
      </c>
      <c r="E63" s="330"/>
      <c r="F63" s="330"/>
    </row>
    <row r="64" spans="2:10">
      <c r="D64" s="113" t="s">
        <v>309</v>
      </c>
      <c r="E64" s="113" t="s">
        <v>310</v>
      </c>
      <c r="F64" s="113" t="s">
        <v>311</v>
      </c>
    </row>
    <row r="65" spans="4:6" ht="86.45">
      <c r="D65" s="112" t="s">
        <v>312</v>
      </c>
      <c r="E65" s="72" t="s">
        <v>313</v>
      </c>
      <c r="F65" s="72" t="s">
        <v>314</v>
      </c>
    </row>
    <row r="66" spans="4:6" ht="57.6">
      <c r="D66" s="112" t="s">
        <v>315</v>
      </c>
      <c r="E66" s="72" t="s">
        <v>316</v>
      </c>
      <c r="F66" s="112" t="s">
        <v>317</v>
      </c>
    </row>
    <row r="67" spans="4:6" ht="57.6">
      <c r="D67" s="112" t="s">
        <v>318</v>
      </c>
      <c r="E67" s="112" t="s">
        <v>319</v>
      </c>
      <c r="F67" s="112" t="s">
        <v>320</v>
      </c>
    </row>
    <row r="69" spans="4:6" ht="30" customHeight="1">
      <c r="D69" s="73" t="s">
        <v>321</v>
      </c>
      <c r="E69" s="331" t="s">
        <v>322</v>
      </c>
      <c r="F69" s="331"/>
    </row>
    <row r="70" spans="4:6" ht="30" customHeight="1">
      <c r="D70" s="73" t="s">
        <v>323</v>
      </c>
      <c r="E70" s="331" t="s">
        <v>324</v>
      </c>
      <c r="F70" s="331"/>
    </row>
    <row r="73" spans="4:6">
      <c r="E73" s="114" t="s">
        <v>307</v>
      </c>
      <c r="F73" s="114" t="s">
        <v>325</v>
      </c>
    </row>
    <row r="74" spans="4:6" ht="28.9">
      <c r="E74" s="115" t="s">
        <v>326</v>
      </c>
      <c r="F74" s="116" t="s">
        <v>327</v>
      </c>
    </row>
    <row r="75" spans="4:6" ht="28.9">
      <c r="E75" s="117" t="s">
        <v>328</v>
      </c>
      <c r="F75" s="116" t="s">
        <v>329</v>
      </c>
    </row>
    <row r="76" spans="4:6" ht="28.9">
      <c r="E76" s="118" t="s">
        <v>186</v>
      </c>
      <c r="F76" s="116" t="s">
        <v>329</v>
      </c>
    </row>
    <row r="77" spans="4:6" ht="28.9">
      <c r="E77" s="119" t="s">
        <v>330</v>
      </c>
      <c r="F77" s="116" t="s">
        <v>329</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Props1.xml><?xml version="1.0" encoding="utf-8"?>
<ds:datastoreItem xmlns:ds="http://schemas.openxmlformats.org/officeDocument/2006/customXml" ds:itemID="{389D4EF6-8E6C-47A1-991A-9ABECCD91368}"/>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Sergio Andres Castro Londono</cp:lastModifiedBy>
  <cp:revision/>
  <dcterms:created xsi:type="dcterms:W3CDTF">2021-05-10T15:52:34Z</dcterms:created>
  <dcterms:modified xsi:type="dcterms:W3CDTF">2026-05-31T21:37:20Z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