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37" documentId="13_ncr:1_{67C776C9-9E48-4B53-9092-269B25429D3B}" xr6:coauthVersionLast="47" xr6:coauthVersionMax="47" xr10:uidLastSave="{79E66660-C4CE-4874-9C57-902059CA424A}"/>
  <bookViews>
    <workbookView xWindow="-108" yWindow="-108" windowWidth="23256" windowHeight="12456" tabRatio="789" firstSheet="1" activeTab="1" xr2:uid="{E9951750-6718-4E65-99C4-7D8C6E70D595}"/>
  </bookViews>
  <sheets>
    <sheet name="CONTROL DE CAMBIOS" sheetId="8" r:id="rId1"/>
    <sheet name="Riesgos Gestión #1" sheetId="7" r:id="rId2"/>
    <sheet name="Datos" sheetId="5" r:id="rId3"/>
    <sheet name="Instructivo" sheetId="4" r:id="rId4"/>
  </sheets>
  <definedNames>
    <definedName name="_xlnm.Print_Area" localSheetId="1">'Riesgos Gestión #1'!$A$1:$BB$20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7" l="1"/>
  <c r="AF18" i="7"/>
  <c r="K17" i="7"/>
  <c r="AA18" i="7" l="1"/>
  <c r="X18" i="7"/>
  <c r="AA17" i="7"/>
  <c r="L17" i="7" l="1"/>
  <c r="M17" i="7" s="1"/>
  <c r="X17" i="7"/>
  <c r="H17" i="7"/>
  <c r="I17" i="7" s="1"/>
  <c r="AI17" i="7" s="1"/>
  <c r="X41" i="4"/>
  <c r="Z41" i="4" s="1"/>
  <c r="AG17" i="7" l="1"/>
  <c r="N17" i="7"/>
  <c r="O17" i="7" s="1"/>
  <c r="AK17" i="7"/>
  <c r="AJ17" i="7" s="1"/>
  <c r="Y41" i="4"/>
  <c r="AK18" i="7" l="1"/>
  <c r="AH17" i="7"/>
  <c r="AL17" i="7" s="1"/>
  <c r="AM17" i="7" s="1"/>
  <c r="AG18" i="7"/>
  <c r="AJ18" i="7" l="1"/>
  <c r="AH18" i="7"/>
  <c r="AI18" i="7"/>
  <c r="AL18" i="7" l="1"/>
  <c r="AM1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tc={8217BAE4-5A8D-47D0-9CB7-3A5F96159971}</author>
  </authors>
  <commentList>
    <comment ref="AN16" authorId="0" shapeId="0" xr:uid="{70592962-8BE6-405E-9875-9B5CFF2629E5}">
      <text>
        <r>
          <rPr>
            <b/>
            <sz val="9"/>
            <color indexed="81"/>
            <rFont val="Tahoma"/>
            <family val="2"/>
          </rPr>
          <t>ACEPTAR EL RIESGO
REDUCIR EL RIESGO
EVITAR EL RIESGO</t>
        </r>
      </text>
    </comment>
    <comment ref="G17" authorId="1" shapeId="0" xr:uid="{8217BAE4-5A8D-47D0-9CB7-3A5F96159971}">
      <text>
        <t>[Threaded comment]
Your version of Excel allows you to read this threaded comment; however, any edits to it will get removed if the file is opened in a newer version of Excel. Learn more: https://go.microsoft.com/fwlink/?linkid=870924
Comment:
    Se toma como base los 148 procesos disciplinarios activos en el 2021
Reply:
    Se toman como base los 134 procesos disciplinarios activos en la vigencia 2023</t>
      </text>
    </comment>
  </commentList>
</comments>
</file>

<file path=xl/sharedStrings.xml><?xml version="1.0" encoding="utf-8"?>
<sst xmlns="http://schemas.openxmlformats.org/spreadsheetml/2006/main" count="367" uniqueCount="279">
  <si>
    <t>CONTROL DE CAMBIOS</t>
  </si>
  <si>
    <t>A continuación se presentan los cambios realizados de los riesgos en el p roceso</t>
  </si>
  <si>
    <t xml:space="preserve">FECHA </t>
  </si>
  <si>
    <t>CAMBIO REALIZADO</t>
  </si>
  <si>
    <t>Se actualiza la fecha de implementación de la acción de fortalecimiento a 01/06/2026 al 30/12/2026</t>
  </si>
  <si>
    <t>Se podrán incluir más filas de acuerdo a la cambios realizados</t>
  </si>
  <si>
    <t xml:space="preserve">DIRECCIONAMIENTO ESTRATÉGICO </t>
  </si>
  <si>
    <t>CÓDIGO</t>
  </si>
  <si>
    <t>E-DES-FT-015</t>
  </si>
  <si>
    <t>VERSIÓN</t>
  </si>
  <si>
    <t>12</t>
  </si>
  <si>
    <t>MAPA DE RIESGOS DE GESTIÓN Y RIESGOS FISCALES</t>
  </si>
  <si>
    <t>PÁGINA</t>
  </si>
  <si>
    <t>1 DE 1</t>
  </si>
  <si>
    <t>VIGENTE DESDE</t>
  </si>
  <si>
    <t>Proceso</t>
  </si>
  <si>
    <t>Instrucción y Juzgamiento de procesos disciplinarios</t>
  </si>
  <si>
    <t>Objetivo del Proceso</t>
  </si>
  <si>
    <t>Ejercer el control disciplinario sobre la conducta de los servidores públicos del IDIPRON, en el cumplimiento de sus deberes funcionales, a través de medidas de corrección o de prevención, con el fin de garantizar los principios de eficiencia moralidad economía y transparencia.</t>
  </si>
  <si>
    <t>Alcance</t>
  </si>
  <si>
    <t>La actuación Disciplinaria se origina con la recepción de información proveniente de un servidor público, por queja formulada por cualquier persona, por anónimos o por otro medio que amerite credibilidad y finaliza con cualquiera de las siguientes decisiones: un auto inhibitorio, un auto de archivo definitivo, un auto de remisión por competencia y el correspondiente fallo sancionatorio o absolutorio en primera instancia. Esta Actuación está destinada a los servidores públicos del IDIPRON aunque se encuentren retirados del servicio.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</si>
  <si>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</si>
  <si>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</si>
  <si>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</si>
  <si>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</si>
  <si>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</si>
  <si>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</si>
  <si>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</si>
  <si>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</si>
  <si>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</si>
  <si>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</si>
  <si>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</si>
  <si>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</si>
  <si>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</si>
  <si>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</si>
  <si>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</si>
  <si>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</si>
  <si>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</si>
  <si>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</si>
  <si>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</si>
  <si>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</si>
  <si>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</si>
  <si>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</si>
  <si>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</si>
  <si>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</si>
  <si>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</si>
  <si>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</si>
  <si>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</si>
  <si>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</si>
  <si>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</si>
  <si>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</si>
  <si>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</si>
  <si>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</si>
  <si>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</si>
  <si>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</si>
  <si>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</si>
  <si>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</si>
  <si>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</si>
  <si>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</si>
  <si>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</si>
  <si>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</si>
  <si>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</si>
  <si>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</si>
  <si>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</si>
  <si>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</si>
  <si>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</si>
  <si>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</si>
  <si>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</si>
  <si>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</si>
  <si>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</si>
  <si>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</si>
  <si>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</si>
  <si>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 xml:space="preserve">No ejercer el control disciplinario sobre la conducta de los/as servidores/as
Falta de personal de la dependencia afecta la capacidad de respuesta en los ejercicios de control disciplinarios </t>
  </si>
  <si>
    <t>Indebida aplicación de la norma disciplinaria vigente</t>
  </si>
  <si>
    <t>Posibilidad de afectación reputacional de la dependencia debido a no ejercer el control disciplinario sobre la conducta de los/as servidores/as, ocasionada por la indebida aplicación de la norma disciplinaria vigente</t>
  </si>
  <si>
    <t>El riesgo afecta la imagen de la entidad internamente, de conocimiento general nivel interno, de junta directiva y/o de proveedores</t>
  </si>
  <si>
    <t>El/la Jefe de la Oficina de Control Disciplinario Interno y su equipo de trabajo.</t>
  </si>
  <si>
    <t xml:space="preserve">Cuatrimestral y cuando se alleguen informes o quejas nuevas, el reporte se realizará de manera mensual </t>
  </si>
  <si>
    <t>Verificar la matriz base de reparto analizando y determinando los procesos a priorizar.</t>
  </si>
  <si>
    <t>Asignando aquellos expedientes que pueden tener riesgo de prescripción o que requieren impulso procesal o expedientes que se les va a vencer una etapa procesal o expedientes que están para iniciar actuación administrativa, con el fin de determinar las  acciones o actuaciones que logren mayor celeridad de los expedientes disciplinarios.</t>
  </si>
  <si>
    <t>Se realiza reunión con el/la abogado/a que tenga asignado por reparto el expediente que en su momento no se priorizó.</t>
  </si>
  <si>
    <t>Base de reparto 
Acta de reunión (Cuando aplique)</t>
  </si>
  <si>
    <t>Detectivo</t>
  </si>
  <si>
    <t>Manual</t>
  </si>
  <si>
    <t>Documentado</t>
  </si>
  <si>
    <t>S-IJPD-MA-001 Manual Operativo</t>
  </si>
  <si>
    <t>Continua</t>
  </si>
  <si>
    <t>Con registro</t>
  </si>
  <si>
    <t>REDUCIR EL RIESGO</t>
  </si>
  <si>
    <t>Realizar una mesa de trabajo con el personal de la Oficina de Control Disciplinario, con el fin de orientar y mejorar sobre las actuaciones de los procesos</t>
  </si>
  <si>
    <t>Jefe Oficina de Control Disciplinario Interno</t>
  </si>
  <si>
    <t>01/06/2026 al 30/12/2026</t>
  </si>
  <si>
    <t xml:space="preserve">Se procedio a asignar el reparto con los abogados en el cual se priorizaron los expdientes y se asignaron las quejas nuevas que llegaron a la oficina, dicho reparto se encuentra en la  Base de reparto actualizada con los autos proferidos de Enero, Febrero , Marzo y Abril 
</t>
  </si>
  <si>
    <t>No se materializó el riesgo</t>
  </si>
  <si>
    <t>N/A</t>
  </si>
  <si>
    <t>19/05/2026
Una vez revisadas las evidencias aportadas por el proceso se validó la correcta ejecucuión del control de acuerdo con lo establecido. 
Respecto a la acción de fortalecimiento el proceso no reporta su ejecución, teniendo en cuenta las fechas para su realización.
No hubo materialización del riesgo.
&amp;</t>
  </si>
  <si>
    <t>01/06/2026
CONTROL No. 1: Cumple, se evidenció la ejecución de la actividad de control al aportar la matriz de reparto mitigo la prescripción del titulo
ACCION DE FORTALECIMIENTO: No aplica, Se reportó que durante este periodo no se dio aplicación a la actividad de control al no aportar evidencias aunque el plazo de ejecucion es hasta el 30/12/2026
No se materializo el daño
RECOMENDACIONES: Continuar con la ejecución de las actividades de control y realizar las actividades de acción de fortalecimiento con el fin de mitigar la materialización del riesgo</t>
  </si>
  <si>
    <t>El/la profesional designado/a por el/la Jefe de la Oficina de Control Disciplinario</t>
  </si>
  <si>
    <t>Semestralmente</t>
  </si>
  <si>
    <t xml:space="preserve">Verificar el cargue de las actuaciones proferidas en el drive asignado al correo institucional de la oficina </t>
  </si>
  <si>
    <t xml:space="preserve"> A través de reunión con el/la profesional y el/la Jefe de la Oficina, se revisa que el número de actuaciones que reposa en la base del consecutivo de autos, concuerde con el número de archivos cargados en la carpeta del drive</t>
  </si>
  <si>
    <t>El/la jefe de la oficina solicita en reunión que se actualice inmediatamente el archivo que hace falta al/la profesional encargado/a</t>
  </si>
  <si>
    <t xml:space="preserve">Captura de pantalla del Drive con los archivos guardados
Acta de reunión ( Cuando aplique) </t>
  </si>
  <si>
    <t>Preventivo</t>
  </si>
  <si>
    <t xml:space="preserve">No aplica el reporte toda vez que es semestral </t>
  </si>
  <si>
    <t>19/05/2026
El proceso no reporta ejeccuión de acciones, teniendo en cuenta que la periodicidad de seguimiento del control está definida como semestral. 
Respecto a la acción de fortalecimiento el proceso no reporta su ejecución, teniendo en cuenta las fechas para su realización.
No hubo materialización del riesgo.
&amp;</t>
  </si>
  <si>
    <t>01/06/2026
CONTROL No. 2: No aplica, Se reportó que durante este periodo no se dio aplicación a la actividad de control, ya que tiene un seguimiento semestral.
ACCION DE FORTALECIMIENTO: No aplica, Se reportó que durante este periodo no se dio aplicación a la actividad de control al no aportar evidencias aunque el plazo de ejecucion es hasta el 30/12/2026
No se materializo el daño
RECOMENDACIONES: Continuar con la ejecución de las actividades de control y realizar las actividades de acción de fortalecimiento con el fin de mitigar la materialización del riesgo</t>
  </si>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</sst>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7">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i/>
      <sz val="12"/>
      <name val="Times New Roman"/>
      <family val="1"/>
    </font>
    <font>
      <b/>
      <sz val="16"/>
      <color theme="1"/>
      <name val="Calibri"/>
      <family val="2"/>
      <scheme val="minor"/>
    </font>
    <font>
      <sz val="11"/>
      <name val="Calibri"/>
      <family val="2"/>
      <scheme val="minor"/>
    </font>
    <font>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thin">
        <color indexed="64"/>
      </right>
      <top/>
      <bottom style="medium">
        <color rgb="FF000000"/>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277">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11" fillId="0" borderId="0" xfId="0" applyFont="1"/>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4" xfId="0" applyFont="1" applyFill="1" applyBorder="1" applyAlignment="1">
      <alignment horizontal="center" vertical="center"/>
    </xf>
    <xf numFmtId="0" fontId="21" fillId="4" borderId="12"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3" xfId="0" applyFont="1" applyFill="1" applyBorder="1" applyAlignment="1">
      <alignment horizontal="center" vertical="center"/>
    </xf>
    <xf numFmtId="0" fontId="21" fillId="6" borderId="13"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2" xfId="0" applyFont="1" applyBorder="1" applyAlignment="1" applyProtection="1">
      <alignment horizontal="center" vertical="center"/>
      <protection locked="0"/>
    </xf>
    <xf numFmtId="0" fontId="28" fillId="0" borderId="42" xfId="0" applyFont="1" applyBorder="1" applyAlignment="1" applyProtection="1">
      <alignment vertical="center" wrapText="1"/>
      <protection hidden="1"/>
    </xf>
    <xf numFmtId="0" fontId="0" fillId="0" borderId="43" xfId="0" applyBorder="1" applyAlignment="1" applyProtection="1">
      <alignment horizontal="center" vertical="center"/>
      <protection hidden="1"/>
    </xf>
    <xf numFmtId="9" fontId="29" fillId="14" borderId="44" xfId="2" applyFont="1" applyFill="1" applyBorder="1" applyAlignment="1" applyProtection="1">
      <alignment horizontal="center" vertical="center"/>
      <protection hidden="1"/>
    </xf>
    <xf numFmtId="0" fontId="29" fillId="14" borderId="44"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45" xfId="0" applyFont="1" applyBorder="1" applyAlignment="1">
      <alignment horizontal="center" vertical="center"/>
    </xf>
    <xf numFmtId="0" fontId="25" fillId="0" borderId="47" xfId="0" applyFont="1" applyBorder="1" applyAlignment="1">
      <alignment horizontal="center" vertical="center"/>
    </xf>
    <xf numFmtId="9" fontId="0" fillId="0" borderId="48" xfId="2" applyFont="1" applyBorder="1" applyAlignment="1">
      <alignment horizontal="center" vertical="center"/>
    </xf>
    <xf numFmtId="9" fontId="0" fillId="0" borderId="49"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45" xfId="0" applyFont="1" applyBorder="1" applyAlignment="1">
      <alignment horizontal="center" vertical="center"/>
    </xf>
    <xf numFmtId="9" fontId="21" fillId="0" borderId="48" xfId="2" applyFont="1" applyFill="1" applyBorder="1" applyAlignment="1">
      <alignment horizontal="center" vertical="center"/>
    </xf>
    <xf numFmtId="0" fontId="21" fillId="0" borderId="32" xfId="0" applyFont="1" applyBorder="1" applyAlignment="1">
      <alignment horizontal="center" vertical="center"/>
    </xf>
    <xf numFmtId="0" fontId="0" fillId="11" borderId="45" xfId="0" applyFill="1" applyBorder="1" applyAlignment="1">
      <alignment horizontal="center" vertical="center"/>
    </xf>
    <xf numFmtId="0" fontId="0" fillId="11" borderId="46" xfId="0" applyFill="1" applyBorder="1" applyAlignment="1">
      <alignment horizontal="center" vertical="center"/>
    </xf>
    <xf numFmtId="0" fontId="0" fillId="10" borderId="47" xfId="0" applyFill="1" applyBorder="1" applyAlignment="1">
      <alignment horizontal="center" vertical="center"/>
    </xf>
    <xf numFmtId="0" fontId="0" fillId="11" borderId="32" xfId="0" applyFill="1" applyBorder="1" applyAlignment="1">
      <alignment horizontal="center" vertical="center"/>
    </xf>
    <xf numFmtId="0" fontId="0" fillId="10" borderId="50" xfId="0" applyFill="1" applyBorder="1" applyAlignment="1">
      <alignment horizontal="center" vertical="center"/>
    </xf>
    <xf numFmtId="0" fontId="0" fillId="3" borderId="32" xfId="0" applyFill="1" applyBorder="1" applyAlignment="1">
      <alignment horizontal="center" vertical="center"/>
    </xf>
    <xf numFmtId="0" fontId="0" fillId="5" borderId="32" xfId="0" applyFill="1" applyBorder="1" applyAlignment="1">
      <alignment horizontal="center" vertical="center"/>
    </xf>
    <xf numFmtId="0" fontId="0" fillId="5" borderId="48"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9" xfId="0" applyFill="1" applyBorder="1" applyAlignment="1">
      <alignment horizontal="center" vertical="center"/>
    </xf>
    <xf numFmtId="0" fontId="0" fillId="11" borderId="5" xfId="0" applyFill="1" applyBorder="1" applyAlignment="1">
      <alignment horizontal="center" vertical="center"/>
    </xf>
    <xf numFmtId="0" fontId="0" fillId="11" borderId="26" xfId="0" applyFill="1" applyBorder="1" applyAlignment="1">
      <alignment horizontal="center" vertical="center"/>
    </xf>
    <xf numFmtId="0" fontId="0" fillId="3" borderId="26" xfId="0" applyFill="1" applyBorder="1" applyAlignment="1">
      <alignment horizontal="center" vertical="center"/>
    </xf>
    <xf numFmtId="0" fontId="0" fillId="5" borderId="26"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45" xfId="0" applyFill="1" applyBorder="1" applyAlignment="1">
      <alignment horizontal="center" vertical="center"/>
    </xf>
    <xf numFmtId="0" fontId="0" fillId="3" borderId="5" xfId="0" applyFill="1" applyBorder="1" applyAlignment="1">
      <alignment horizontal="center" vertical="center"/>
    </xf>
    <xf numFmtId="0" fontId="0" fillId="3" borderId="48" xfId="0" applyFill="1" applyBorder="1" applyAlignment="1">
      <alignment horizontal="center" vertical="center"/>
    </xf>
    <xf numFmtId="0" fontId="0" fillId="3" borderId="6" xfId="0" applyFill="1" applyBorder="1" applyAlignment="1">
      <alignment horizontal="center" vertical="center"/>
    </xf>
    <xf numFmtId="0" fontId="0" fillId="5" borderId="45" xfId="0" applyFill="1" applyBorder="1" applyAlignment="1">
      <alignment horizontal="center" vertical="center"/>
    </xf>
    <xf numFmtId="0" fontId="0" fillId="3" borderId="46"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1" fillId="2" borderId="1" xfId="0" applyFont="1" applyFill="1" applyBorder="1" applyAlignment="1">
      <alignment horizontal="center" vertical="center"/>
    </xf>
    <xf numFmtId="14" fontId="11" fillId="0" borderId="1" xfId="0" applyNumberFormat="1" applyFont="1" applyBorder="1" applyAlignment="1" applyProtection="1">
      <alignment horizontal="center" vertical="center"/>
      <protection locked="0"/>
    </xf>
    <xf numFmtId="0" fontId="2" fillId="2" borderId="21" xfId="0" applyFont="1" applyFill="1" applyBorder="1"/>
    <xf numFmtId="0" fontId="2" fillId="2" borderId="0" xfId="0" applyFont="1" applyFill="1"/>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0" borderId="1" xfId="0" applyFont="1" applyBorder="1" applyAlignment="1">
      <alignment horizontal="left"/>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0" fillId="0" borderId="1" xfId="0" applyBorder="1"/>
    <xf numFmtId="0" fontId="9" fillId="0" borderId="1"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4" fillId="16" borderId="54" xfId="0" applyFont="1" applyFill="1" applyBorder="1" applyAlignment="1">
      <alignment horizontal="center" vertical="center" wrapText="1"/>
    </xf>
    <xf numFmtId="0" fontId="6" fillId="0" borderId="0" xfId="0" applyFont="1"/>
    <xf numFmtId="14" fontId="35" fillId="0" borderId="1" xfId="0" applyNumberFormat="1" applyFont="1" applyBorder="1" applyAlignment="1">
      <alignment horizontal="center" vertical="center" wrapText="1"/>
    </xf>
    <xf numFmtId="0" fontId="35" fillId="0" borderId="1" xfId="0" applyFont="1" applyBorder="1" applyAlignment="1">
      <alignment horizontal="justify" vertical="center"/>
    </xf>
    <xf numFmtId="0" fontId="36" fillId="0" borderId="1" xfId="0" applyFont="1" applyBorder="1" applyAlignment="1">
      <alignment vertical="center" wrapText="1"/>
    </xf>
    <xf numFmtId="0" fontId="13" fillId="0" borderId="1" xfId="0" applyFont="1" applyBorder="1" applyAlignment="1">
      <alignment horizontal="left"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9" xfId="0" applyFont="1" applyBorder="1" applyAlignment="1">
      <alignment horizontal="center" vertical="center" wrapText="1"/>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xf>
    <xf numFmtId="49" fontId="4" fillId="0" borderId="16"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1" fillId="2" borderId="47" xfId="0" applyFont="1" applyFill="1" applyBorder="1" applyAlignment="1">
      <alignment horizontal="center"/>
    </xf>
    <xf numFmtId="0" fontId="2" fillId="2" borderId="26" xfId="0" applyFont="1" applyFill="1" applyBorder="1" applyAlignment="1">
      <alignment horizontal="center"/>
    </xf>
    <xf numFmtId="0" fontId="2" fillId="2" borderId="31" xfId="0" applyFont="1" applyFill="1" applyBorder="1" applyAlignment="1">
      <alignment horizontal="center"/>
    </xf>
    <xf numFmtId="14" fontId="1" fillId="0" borderId="16" xfId="0"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53" xfId="0" applyFont="1" applyBorder="1" applyAlignment="1">
      <alignment horizontal="center" vertical="center" wrapText="1"/>
    </xf>
    <xf numFmtId="0" fontId="30" fillId="2" borderId="14"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27" xfId="3" applyFill="1" applyBorder="1" applyAlignment="1">
      <alignment horizontal="center" vertical="center" wrapText="1"/>
    </xf>
    <xf numFmtId="0" fontId="30" fillId="2" borderId="15" xfId="3" applyFill="1" applyBorder="1" applyAlignment="1">
      <alignment horizontal="center" vertical="center" wrapText="1"/>
    </xf>
    <xf numFmtId="0" fontId="30" fillId="2" borderId="24" xfId="3" applyFill="1" applyBorder="1" applyAlignment="1">
      <alignment horizontal="center" vertical="center" wrapText="1"/>
    </xf>
    <xf numFmtId="0" fontId="30" fillId="2" borderId="5" xfId="3" applyFill="1" applyBorder="1" applyAlignment="1">
      <alignment horizontal="center" vertical="center" wrapText="1"/>
    </xf>
    <xf numFmtId="0" fontId="30" fillId="2" borderId="45" xfId="3" applyFill="1" applyBorder="1" applyAlignment="1">
      <alignment horizontal="center" vertical="center" wrapText="1"/>
    </xf>
    <xf numFmtId="0" fontId="30" fillId="2" borderId="25"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7" xfId="0" applyFont="1" applyFill="1" applyBorder="1" applyAlignment="1">
      <alignment horizontal="center" vertical="center"/>
    </xf>
    <xf numFmtId="0" fontId="1" fillId="2" borderId="0" xfId="0" applyFont="1" applyFill="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52" xfId="0" applyFont="1" applyFill="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9"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 fillId="4" borderId="1" xfId="0" applyFont="1" applyFill="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9" fillId="0" borderId="1" xfId="0" applyFont="1" applyBorder="1" applyAlignment="1">
      <alignment horizontal="center" vertical="center"/>
    </xf>
    <xf numFmtId="9" fontId="3" fillId="4" borderId="1" xfId="0" applyNumberFormat="1" applyFont="1" applyFill="1" applyBorder="1" applyAlignment="1">
      <alignment horizontal="center" vertical="center"/>
    </xf>
    <xf numFmtId="0" fontId="10" fillId="4" borderId="1" xfId="0" applyFont="1" applyFill="1" applyBorder="1" applyAlignment="1">
      <alignment horizontal="center" vertical="center" textRotation="90"/>
    </xf>
    <xf numFmtId="0" fontId="1" fillId="0" borderId="1" xfId="0" applyFont="1" applyBorder="1" applyAlignment="1">
      <alignment horizontal="center" vertical="center" textRotation="90"/>
    </xf>
    <xf numFmtId="0" fontId="8" fillId="0" borderId="0" xfId="0" applyFont="1" applyAlignment="1">
      <alignment horizontal="left" vertical="center"/>
    </xf>
    <xf numFmtId="9" fontId="2" fillId="0" borderId="1" xfId="0" applyNumberFormat="1" applyFont="1" applyBorder="1" applyAlignment="1">
      <alignment horizontal="center" vertical="center" wrapText="1"/>
    </xf>
    <xf numFmtId="41" fontId="2" fillId="0" borderId="1" xfId="1" applyFont="1" applyBorder="1" applyAlignment="1">
      <alignment horizontal="center" vertical="center" wrapText="1"/>
    </xf>
    <xf numFmtId="0" fontId="3" fillId="0" borderId="1" xfId="0" applyFont="1" applyBorder="1" applyAlignment="1">
      <alignment horizontal="center" vertical="top" wrapText="1"/>
    </xf>
    <xf numFmtId="0" fontId="34"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2"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38" xfId="0" applyFont="1" applyBorder="1" applyAlignment="1">
      <alignment horizontal="left" vertical="top" wrapText="1"/>
    </xf>
    <xf numFmtId="0" fontId="22" fillId="0" borderId="39" xfId="0" applyFont="1" applyBorder="1" applyAlignment="1">
      <alignment horizontal="left" vertical="top" wrapText="1"/>
    </xf>
    <xf numFmtId="0" fontId="22" fillId="0" borderId="40" xfId="0" applyFont="1" applyBorder="1" applyAlignment="1">
      <alignment horizontal="left" vertical="top" wrapText="1"/>
    </xf>
    <xf numFmtId="0" fontId="22" fillId="0" borderId="41" xfId="0" applyFont="1" applyBorder="1" applyAlignment="1">
      <alignment horizontal="left" vertical="top" wrapText="1"/>
    </xf>
    <xf numFmtId="0" fontId="16" fillId="8" borderId="32"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27" xfId="0" applyFont="1" applyFill="1" applyBorder="1" applyAlignment="1">
      <alignment horizontal="center" vertical="center"/>
    </xf>
    <xf numFmtId="0" fontId="16" fillId="9" borderId="36" xfId="0" applyFont="1" applyFill="1" applyBorder="1" applyAlignment="1">
      <alignment horizontal="center" vertical="center"/>
    </xf>
    <xf numFmtId="0" fontId="16" fillId="9" borderId="37"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5"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38"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3" xfId="0" applyFont="1" applyBorder="1" applyAlignment="1" applyProtection="1">
      <alignment horizontal="center" vertical="center" wrapText="1"/>
      <protection hidden="1"/>
    </xf>
    <xf numFmtId="0" fontId="19" fillId="0" borderId="34" xfId="0" applyFont="1" applyBorder="1" applyAlignment="1" applyProtection="1">
      <alignment horizontal="center" vertical="center" wrapText="1"/>
      <protection hidden="1"/>
    </xf>
    <xf numFmtId="0" fontId="19" fillId="0" borderId="35" xfId="0" applyFont="1" applyBorder="1" applyAlignment="1" applyProtection="1">
      <alignment horizontal="center" vertical="center" wrapText="1"/>
      <protection hidden="1"/>
    </xf>
    <xf numFmtId="0" fontId="19" fillId="0" borderId="34" xfId="0" applyFont="1" applyBorder="1" applyAlignment="1" applyProtection="1">
      <alignment horizontal="center" vertical="center"/>
      <protection hidden="1"/>
    </xf>
    <xf numFmtId="0" fontId="19" fillId="0" borderId="35"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Willington Granados Herrera" id="{81FBACA0-6FE5-42BD-8B6E-AAB0483B71E2}" userId="S::willington.granados@idipron.gov.co::31b240b4-d49a-4bf7-b038-72480c7a6c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7" dT="2022-04-07T14:35:17.53" personId="{81FBACA0-6FE5-42BD-8B6E-AAB0483B71E2}" id="{8217BAE4-5A8D-47D0-9CB7-3A5F96159971}">
    <text>Se toma como base los 148 procesos disciplinarios activos en el 2021</text>
  </threadedComment>
  <threadedComment ref="G17" dT="2024-04-18T20:34:38.79" personId="{81FBACA0-6FE5-42BD-8B6E-AAB0483B71E2}" id="{F4D9FFDC-B723-4F91-9249-F18DCBE9C27F}" parentId="{8217BAE4-5A8D-47D0-9CB7-3A5F96159971}">
    <text>Se toman como base los 134 procesos disciplinarios activos en la vigencia 2023</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3C76-B216-4489-9A1D-9B12C1EE96B1}">
  <sheetPr>
    <tabColor rgb="FF00B050"/>
  </sheetPr>
  <dimension ref="A1:B14"/>
  <sheetViews>
    <sheetView workbookViewId="0">
      <selection activeCell="B20" sqref="B20"/>
    </sheetView>
  </sheetViews>
  <sheetFormatPr defaultColWidth="11.42578125" defaultRowHeight="14.45"/>
  <cols>
    <col min="1" max="1" width="18.28515625" customWidth="1"/>
    <col min="2" max="2" width="55.7109375" customWidth="1"/>
  </cols>
  <sheetData>
    <row r="1" spans="1:2" ht="21">
      <c r="A1" s="231" t="s">
        <v>0</v>
      </c>
      <c r="B1" s="231"/>
    </row>
    <row r="3" spans="1:2">
      <c r="A3" t="s">
        <v>1</v>
      </c>
    </row>
    <row r="5" spans="1:2">
      <c r="A5" s="147" t="s">
        <v>2</v>
      </c>
      <c r="B5" s="147" t="s">
        <v>3</v>
      </c>
    </row>
    <row r="6" spans="1:2" ht="28.9">
      <c r="A6" s="149">
        <v>46058</v>
      </c>
      <c r="B6" s="150" t="s">
        <v>4</v>
      </c>
    </row>
    <row r="7" spans="1:2">
      <c r="A7" s="143"/>
      <c r="B7" s="91"/>
    </row>
    <row r="8" spans="1:2">
      <c r="A8" s="143"/>
      <c r="B8" s="91"/>
    </row>
    <row r="9" spans="1:2">
      <c r="A9" s="143"/>
      <c r="B9" s="91"/>
    </row>
    <row r="10" spans="1:2">
      <c r="A10" s="143"/>
      <c r="B10" s="91"/>
    </row>
    <row r="11" spans="1:2">
      <c r="A11" s="143"/>
      <c r="B11" s="91"/>
    </row>
    <row r="12" spans="1:2">
      <c r="A12" s="143"/>
      <c r="B12" s="91"/>
    </row>
    <row r="14" spans="1:2">
      <c r="A14" s="148" t="s">
        <v>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8"/>
  <sheetViews>
    <sheetView showGridLines="0" tabSelected="1" view="pageBreakPreview" topLeftCell="AV17" zoomScale="60" zoomScaleNormal="60" workbookViewId="0">
      <selection activeCell="BA17" sqref="BA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2" width="57" customWidth="1"/>
    <col min="53" max="53" width="62.7109375" customWidth="1"/>
  </cols>
  <sheetData>
    <row r="1" spans="1:53" ht="15.75" customHeight="1">
      <c r="A1" s="153"/>
      <c r="B1" s="154"/>
      <c r="C1" s="159" t="s">
        <v>6</v>
      </c>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1"/>
      <c r="AX1" s="153" t="s">
        <v>7</v>
      </c>
      <c r="AY1" s="154"/>
      <c r="AZ1" s="168" t="s">
        <v>8</v>
      </c>
      <c r="BA1" s="169"/>
    </row>
    <row r="2" spans="1:53" ht="15.75" customHeight="1" thickBot="1">
      <c r="A2" s="155"/>
      <c r="B2" s="156"/>
      <c r="C2" s="162"/>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4"/>
      <c r="AX2" s="157"/>
      <c r="AY2" s="158"/>
      <c r="AZ2" s="170"/>
      <c r="BA2" s="171"/>
    </row>
    <row r="3" spans="1:53" ht="15.75" customHeight="1">
      <c r="A3" s="155"/>
      <c r="B3" s="156"/>
      <c r="C3" s="162"/>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4"/>
      <c r="AX3" s="153" t="s">
        <v>9</v>
      </c>
      <c r="AY3" s="154"/>
      <c r="AZ3" s="172" t="s">
        <v>10</v>
      </c>
      <c r="BA3" s="173"/>
    </row>
    <row r="4" spans="1:53" ht="16.5" customHeight="1" thickBot="1">
      <c r="A4" s="155"/>
      <c r="B4" s="156"/>
      <c r="C4" s="165"/>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7"/>
      <c r="AX4" s="157"/>
      <c r="AY4" s="158"/>
      <c r="AZ4" s="174"/>
      <c r="BA4" s="175"/>
    </row>
    <row r="5" spans="1:53" ht="20.45" customHeight="1">
      <c r="A5" s="155"/>
      <c r="B5" s="156"/>
      <c r="C5" s="162" t="s">
        <v>11</v>
      </c>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4"/>
      <c r="AX5" s="153" t="s">
        <v>12</v>
      </c>
      <c r="AY5" s="154"/>
      <c r="AZ5" s="153" t="s">
        <v>13</v>
      </c>
      <c r="BA5" s="154"/>
    </row>
    <row r="6" spans="1:53" ht="15" customHeight="1" thickBot="1">
      <c r="A6" s="155"/>
      <c r="B6" s="156"/>
      <c r="C6" s="162"/>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4"/>
      <c r="AX6" s="157"/>
      <c r="AY6" s="158"/>
      <c r="AZ6" s="157"/>
      <c r="BA6" s="158"/>
    </row>
    <row r="7" spans="1:53" ht="15.75" customHeight="1">
      <c r="A7" s="155"/>
      <c r="B7" s="156"/>
      <c r="C7" s="162"/>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4"/>
      <c r="AX7" s="153" t="s">
        <v>14</v>
      </c>
      <c r="AY7" s="154"/>
      <c r="AZ7" s="192">
        <v>45909</v>
      </c>
      <c r="BA7" s="169"/>
    </row>
    <row r="8" spans="1:53" ht="16.5" customHeight="1" thickBot="1">
      <c r="A8" s="157"/>
      <c r="B8" s="158"/>
      <c r="C8" s="165"/>
      <c r="D8" s="166"/>
      <c r="E8" s="166"/>
      <c r="F8" s="166"/>
      <c r="G8" s="166"/>
      <c r="H8" s="166"/>
      <c r="I8" s="166"/>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7"/>
      <c r="AX8" s="157"/>
      <c r="AY8" s="158"/>
      <c r="AZ8" s="170"/>
      <c r="BA8" s="171"/>
    </row>
    <row r="10" spans="1:53" ht="54" customHeight="1">
      <c r="A10" s="176" t="s">
        <v>15</v>
      </c>
      <c r="B10" s="176"/>
      <c r="C10" s="176"/>
      <c r="D10" s="177" t="s">
        <v>16</v>
      </c>
      <c r="E10" s="178"/>
      <c r="F10" s="178"/>
      <c r="G10" s="178"/>
      <c r="H10" s="178"/>
      <c r="I10" s="178"/>
      <c r="J10" s="178"/>
      <c r="K10" s="178"/>
      <c r="L10" s="178"/>
      <c r="M10" s="179"/>
      <c r="N10" s="13"/>
      <c r="AN10" s="1"/>
      <c r="AO10" s="1"/>
      <c r="AP10" s="1"/>
    </row>
    <row r="11" spans="1:53" s="3" customFormat="1" ht="75" customHeight="1">
      <c r="A11" s="176" t="s">
        <v>17</v>
      </c>
      <c r="B11" s="176"/>
      <c r="C11" s="176"/>
      <c r="D11" s="180" t="s">
        <v>18</v>
      </c>
      <c r="E11" s="181"/>
      <c r="F11" s="181"/>
      <c r="G11" s="181"/>
      <c r="H11" s="181"/>
      <c r="I11" s="181"/>
      <c r="J11" s="181"/>
      <c r="K11" s="181"/>
      <c r="L11" s="181"/>
      <c r="M11" s="182"/>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76" t="s">
        <v>19</v>
      </c>
      <c r="B12" s="176"/>
      <c r="C12" s="176"/>
      <c r="D12" s="180" t="s">
        <v>20</v>
      </c>
      <c r="E12" s="181"/>
      <c r="F12" s="181"/>
      <c r="G12" s="181"/>
      <c r="H12" s="181"/>
      <c r="I12" s="181"/>
      <c r="J12" s="181"/>
      <c r="K12" s="181"/>
      <c r="L12" s="181"/>
      <c r="M12" s="182"/>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7" t="s">
        <v>21</v>
      </c>
      <c r="B14" s="198"/>
      <c r="C14" s="198"/>
      <c r="D14" s="198"/>
      <c r="E14" s="198"/>
      <c r="F14" s="198"/>
      <c r="G14" s="198"/>
      <c r="H14" s="198"/>
      <c r="I14" s="198"/>
      <c r="J14" s="198"/>
      <c r="K14" s="198"/>
      <c r="L14" s="198"/>
      <c r="M14" s="198"/>
      <c r="N14" s="199"/>
      <c r="O14" s="200"/>
      <c r="P14" s="2"/>
      <c r="Q14" s="205" t="s">
        <v>22</v>
      </c>
      <c r="R14" s="206"/>
      <c r="S14" s="206"/>
      <c r="T14" s="206"/>
      <c r="U14" s="206"/>
      <c r="V14" s="206"/>
      <c r="W14" s="206"/>
      <c r="X14" s="206"/>
      <c r="Y14" s="207"/>
      <c r="Z14" s="207"/>
      <c r="AA14" s="207"/>
      <c r="AB14" s="207"/>
      <c r="AC14" s="207"/>
      <c r="AD14" s="207"/>
      <c r="AE14" s="207"/>
      <c r="AF14" s="206"/>
      <c r="AG14" s="206"/>
      <c r="AH14" s="206"/>
      <c r="AI14" s="206"/>
      <c r="AJ14" s="206"/>
      <c r="AK14" s="206"/>
      <c r="AL14" s="206"/>
      <c r="AM14" s="206"/>
      <c r="AN14" s="208"/>
      <c r="AO14" s="2"/>
      <c r="AP14" s="183" t="s">
        <v>23</v>
      </c>
      <c r="AQ14" s="209"/>
      <c r="AR14" s="184"/>
      <c r="AT14" s="211" t="s">
        <v>24</v>
      </c>
      <c r="AU14" s="212"/>
      <c r="AV14" s="212"/>
      <c r="AW14" s="212"/>
      <c r="AX14" s="213"/>
      <c r="AY14" s="15"/>
      <c r="AZ14" s="183" t="s">
        <v>25</v>
      </c>
      <c r="BA14" s="184"/>
    </row>
    <row r="15" spans="1:53">
      <c r="A15" s="201"/>
      <c r="B15" s="202"/>
      <c r="C15" s="202"/>
      <c r="D15" s="202"/>
      <c r="E15" s="202"/>
      <c r="F15" s="202"/>
      <c r="G15" s="202"/>
      <c r="H15" s="202"/>
      <c r="I15" s="202"/>
      <c r="J15" s="202"/>
      <c r="K15" s="202"/>
      <c r="L15" s="202"/>
      <c r="M15" s="202"/>
      <c r="N15" s="203"/>
      <c r="O15" s="204"/>
      <c r="P15" s="2"/>
      <c r="Q15" s="108"/>
      <c r="R15" s="109"/>
      <c r="S15" s="109"/>
      <c r="T15" s="109"/>
      <c r="U15" s="109"/>
      <c r="V15" s="109"/>
      <c r="W15" s="109"/>
      <c r="X15" s="109"/>
      <c r="Y15" s="187" t="s">
        <v>26</v>
      </c>
      <c r="Z15" s="188"/>
      <c r="AA15" s="189"/>
      <c r="AB15" s="187" t="s">
        <v>27</v>
      </c>
      <c r="AC15" s="188"/>
      <c r="AD15" s="188"/>
      <c r="AE15" s="188"/>
      <c r="AF15" s="189"/>
      <c r="AG15" s="190"/>
      <c r="AH15" s="190"/>
      <c r="AI15" s="190"/>
      <c r="AJ15" s="190"/>
      <c r="AK15" s="190"/>
      <c r="AL15" s="190"/>
      <c r="AM15" s="190"/>
      <c r="AN15" s="191"/>
      <c r="AO15" s="2"/>
      <c r="AP15" s="185"/>
      <c r="AQ15" s="210"/>
      <c r="AR15" s="186"/>
      <c r="AT15" s="214"/>
      <c r="AU15" s="210"/>
      <c r="AV15" s="210"/>
      <c r="AW15" s="210"/>
      <c r="AX15" s="215"/>
      <c r="AY15" s="15"/>
      <c r="AZ15" s="185"/>
      <c r="BA15" s="186"/>
    </row>
    <row r="16" spans="1:53" s="5" customFormat="1" ht="166.5" customHeight="1">
      <c r="A16" s="128" t="s">
        <v>28</v>
      </c>
      <c r="B16" s="129" t="s">
        <v>29</v>
      </c>
      <c r="C16" s="130" t="s">
        <v>30</v>
      </c>
      <c r="D16" s="130" t="s">
        <v>31</v>
      </c>
      <c r="E16" s="131" t="s">
        <v>32</v>
      </c>
      <c r="F16" s="132" t="s">
        <v>33</v>
      </c>
      <c r="G16" s="133" t="s">
        <v>34</v>
      </c>
      <c r="H16" s="131" t="s">
        <v>35</v>
      </c>
      <c r="I16" s="130" t="s">
        <v>36</v>
      </c>
      <c r="J16" s="130" t="s">
        <v>37</v>
      </c>
      <c r="K16" s="131" t="s">
        <v>38</v>
      </c>
      <c r="L16" s="131" t="s">
        <v>39</v>
      </c>
      <c r="M16" s="130" t="s">
        <v>36</v>
      </c>
      <c r="N16" s="130" t="s">
        <v>40</v>
      </c>
      <c r="O16" s="134" t="s">
        <v>41</v>
      </c>
      <c r="P16" s="135"/>
      <c r="Q16" s="136" t="s">
        <v>42</v>
      </c>
      <c r="R16" s="90" t="s">
        <v>43</v>
      </c>
      <c r="S16" s="90" t="s">
        <v>44</v>
      </c>
      <c r="T16" s="90" t="s">
        <v>45</v>
      </c>
      <c r="U16" s="90" t="s">
        <v>46</v>
      </c>
      <c r="V16" s="90" t="s">
        <v>47</v>
      </c>
      <c r="W16" s="90" t="s">
        <v>48</v>
      </c>
      <c r="X16" s="106" t="s">
        <v>49</v>
      </c>
      <c r="Y16" s="136" t="s">
        <v>50</v>
      </c>
      <c r="Z16" s="136" t="s">
        <v>51</v>
      </c>
      <c r="AA16" s="136" t="s">
        <v>52</v>
      </c>
      <c r="AB16" s="221" t="s">
        <v>53</v>
      </c>
      <c r="AC16" s="222"/>
      <c r="AD16" s="136" t="s">
        <v>54</v>
      </c>
      <c r="AE16" s="221" t="s">
        <v>55</v>
      </c>
      <c r="AF16" s="222"/>
      <c r="AG16" s="134" t="s">
        <v>56</v>
      </c>
      <c r="AH16" s="134" t="s">
        <v>57</v>
      </c>
      <c r="AI16" s="134" t="s">
        <v>36</v>
      </c>
      <c r="AJ16" s="134" t="s">
        <v>58</v>
      </c>
      <c r="AK16" s="134" t="s">
        <v>36</v>
      </c>
      <c r="AL16" s="134" t="s">
        <v>40</v>
      </c>
      <c r="AM16" s="134" t="s">
        <v>59</v>
      </c>
      <c r="AN16" s="134" t="s">
        <v>60</v>
      </c>
      <c r="AO16" s="135"/>
      <c r="AP16" s="137" t="s">
        <v>61</v>
      </c>
      <c r="AQ16" s="137" t="s">
        <v>62</v>
      </c>
      <c r="AR16" s="90" t="s">
        <v>63</v>
      </c>
      <c r="AS16" s="138"/>
      <c r="AT16" s="139" t="s">
        <v>64</v>
      </c>
      <c r="AU16" s="139" t="s">
        <v>65</v>
      </c>
      <c r="AV16" s="139" t="s">
        <v>66</v>
      </c>
      <c r="AW16" s="139" t="s">
        <v>67</v>
      </c>
      <c r="AX16" s="139" t="s">
        <v>68</v>
      </c>
      <c r="AY16" s="140"/>
      <c r="AZ16" s="139" t="s">
        <v>69</v>
      </c>
      <c r="BA16" s="139" t="s">
        <v>70</v>
      </c>
    </row>
    <row r="17" spans="1:53" ht="248.25" customHeight="1">
      <c r="A17" s="216">
        <v>1</v>
      </c>
      <c r="B17" s="217" t="s">
        <v>71</v>
      </c>
      <c r="C17" s="218" t="s">
        <v>72</v>
      </c>
      <c r="D17" s="193" t="s">
        <v>73</v>
      </c>
      <c r="E17" s="219" t="s">
        <v>74</v>
      </c>
      <c r="F17" s="230"/>
      <c r="G17" s="223">
        <v>109</v>
      </c>
      <c r="H17" s="220" t="str">
        <f>IF(G17&lt;=0,"",IF(G17&lt;=2,"Muy Baja",IF(G17&lt;=24,"Baja",IF(G17&lt;=500,"Media",IF(G17&lt;=5000,"Alta","Muy Alta")))))</f>
        <v>Media</v>
      </c>
      <c r="I17" s="224">
        <f>IF(H17="","",IF(H17="Muy Baja",0.2,IF(H17="Baja",0.4,IF(H17="Media",0.6,IF(H17="Alta",0.8,IF(H17="Muy Alta",1,))))))</f>
        <v>0.6</v>
      </c>
      <c r="J17" s="228" t="s">
        <v>75</v>
      </c>
      <c r="K17" s="229" t="str">
        <f>+J17</f>
        <v>El riesgo afecta la imagen de la entidad internamente, de conocimiento general nivel interno, de junta directiva y/o de proveedores</v>
      </c>
      <c r="L17" s="220" t="str">
        <f>+VLOOKUP(K17,Datos!$O$4:$P$15,2,FALSE)</f>
        <v>Menor</v>
      </c>
      <c r="M17" s="224">
        <f>IF(L17="","",IF(L17="Leve",0.2,IF(L17="Menor",0.4,IF(L17="Moderado",0.6,IF(L17="Mayor",0.8,IF(L17="Catastrófico",1,))))))</f>
        <v>0.4</v>
      </c>
      <c r="N17" s="224" t="str">
        <f>+CONCATENATE(H17, " - ", L17)</f>
        <v>Media - Menor</v>
      </c>
      <c r="O17" s="225" t="str">
        <f>+VLOOKUP(N17,Datos!J4:K28,2,)</f>
        <v>MODERADO</v>
      </c>
      <c r="P17" s="135"/>
      <c r="Q17" s="141">
        <v>1</v>
      </c>
      <c r="R17" s="142" t="s">
        <v>76</v>
      </c>
      <c r="S17" s="142" t="s">
        <v>77</v>
      </c>
      <c r="T17" s="142" t="s">
        <v>78</v>
      </c>
      <c r="U17" s="142" t="s">
        <v>79</v>
      </c>
      <c r="V17" s="142" t="s">
        <v>80</v>
      </c>
      <c r="W17" s="142" t="s">
        <v>81</v>
      </c>
      <c r="X17" s="16" t="str">
        <f>IF(OR(Y17="Preventivo",Y17="Detectivo"),"Probabilidad",IF(Y17="Correctivo","Impacto",""))</f>
        <v>Probabilidad</v>
      </c>
      <c r="Y17" s="6" t="s">
        <v>82</v>
      </c>
      <c r="Z17" s="6" t="s">
        <v>83</v>
      </c>
      <c r="AA17" s="17" t="str">
        <f t="shared" ref="AA17" si="0">IF(AND(Y17="Preventivo",Z17="Automático"),"50%",IF(AND(Y17="Preventivo",Z17="Manual"),"40%",IF(AND(Y17="Detectivo",Z17="Automático"),"40%",IF(AND(Y17="Detectivo",Z17="Manual"),"30%",IF(AND(Y17="Correctivo",Z17="Automático"),"35%",IF(AND(Y17="Correctivo",Z17="Manual"),"25%",""))))))</f>
        <v>30%</v>
      </c>
      <c r="AB17" s="8" t="s">
        <v>84</v>
      </c>
      <c r="AC17" s="8" t="s">
        <v>85</v>
      </c>
      <c r="AD17" s="6" t="s">
        <v>86</v>
      </c>
      <c r="AE17" s="8" t="s">
        <v>87</v>
      </c>
      <c r="AF17" s="8" t="str">
        <f>+W17</f>
        <v>Base de reparto 
Acta de reunión (Cuando aplique)</v>
      </c>
      <c r="AG17" s="18">
        <f>IFERROR(IF(X17="Probabilidad",(I17-(+I17*AA17)),IF(X17="Impacto",I17,"")),"")</f>
        <v>0.42</v>
      </c>
      <c r="AH17" s="19" t="str">
        <f t="shared" ref="AH17" si="1">IFERROR(IF(AG17="","",IF(AG17&lt;=0.2,"Muy Baja",IF(AG17&lt;=0.4,"Baja",IF(AG17&lt;=0.6,"Media",IF(AG17&lt;=0.8,"Alta","Muy Alta"))))),"")</f>
        <v>Media</v>
      </c>
      <c r="AI17" s="20">
        <f>I17-(AA17*I17)</f>
        <v>0.42</v>
      </c>
      <c r="AJ17" s="21" t="str">
        <f t="shared" ref="AJ17" si="2">IFERROR(IF(AK17="","",IF(AK17&lt;=0.2,"Leve",IF(AK17&lt;=0.4,"Menor",IF(AK17&lt;=0.6,"Moderado",IF(AK17&lt;=0.8,"Mayor","Catastrófico"))))),"")</f>
        <v>Menor</v>
      </c>
      <c r="AK17" s="18">
        <f>IFERROR(IF(X17="Impacto",(M17-(+M17*AA17)),IF(X17="Probabilidad",M17,"")),"")</f>
        <v>0.4</v>
      </c>
      <c r="AL17" s="22" t="str">
        <f>+CONCATENATE(AH17, " - ", AJ17)</f>
        <v>Media - Menor</v>
      </c>
      <c r="AM17" s="19" t="str">
        <f>+VLOOKUP(AL17,Datos!$J$4:$K$28,2,)</f>
        <v>MODERADO</v>
      </c>
      <c r="AN17" s="226" t="s">
        <v>88</v>
      </c>
      <c r="AO17" s="135"/>
      <c r="AP17" s="193" t="s">
        <v>89</v>
      </c>
      <c r="AQ17" s="193" t="s">
        <v>90</v>
      </c>
      <c r="AR17" s="194" t="s">
        <v>91</v>
      </c>
      <c r="AS17" s="143"/>
      <c r="AT17" s="107">
        <v>46149</v>
      </c>
      <c r="AU17" s="152" t="s">
        <v>92</v>
      </c>
      <c r="AV17" s="195"/>
      <c r="AW17" s="146" t="s">
        <v>93</v>
      </c>
      <c r="AX17" s="145" t="s">
        <v>94</v>
      </c>
      <c r="AY17" s="140"/>
      <c r="AZ17" s="146" t="s">
        <v>95</v>
      </c>
      <c r="BA17" s="146" t="s">
        <v>96</v>
      </c>
    </row>
    <row r="18" spans="1:53" ht="215.25" customHeight="1">
      <c r="A18" s="216"/>
      <c r="B18" s="217"/>
      <c r="C18" s="218"/>
      <c r="D18" s="193"/>
      <c r="E18" s="219"/>
      <c r="F18" s="230"/>
      <c r="G18" s="223"/>
      <c r="H18" s="220"/>
      <c r="I18" s="224"/>
      <c r="J18" s="228"/>
      <c r="K18" s="229"/>
      <c r="L18" s="220"/>
      <c r="M18" s="224"/>
      <c r="N18" s="224"/>
      <c r="O18" s="225"/>
      <c r="P18" s="135"/>
      <c r="Q18" s="141">
        <v>2</v>
      </c>
      <c r="R18" s="142" t="s">
        <v>97</v>
      </c>
      <c r="S18" s="144" t="s">
        <v>98</v>
      </c>
      <c r="T18" s="142" t="s">
        <v>99</v>
      </c>
      <c r="U18" s="142" t="s">
        <v>100</v>
      </c>
      <c r="V18" s="142" t="s">
        <v>101</v>
      </c>
      <c r="W18" s="142" t="s">
        <v>102</v>
      </c>
      <c r="X18" s="16" t="str">
        <f t="shared" ref="X18" si="3">IF(OR(Y18="Preventivo",Y18="Detectivo"),"Probabilidad",IF(Y18="Correctivo","Impacto",""))</f>
        <v>Probabilidad</v>
      </c>
      <c r="Y18" s="6" t="s">
        <v>103</v>
      </c>
      <c r="Z18" s="6" t="s">
        <v>83</v>
      </c>
      <c r="AA18" s="17" t="str">
        <f t="shared" ref="AA18" si="4">IF(AND(Y18="Preventivo",Z18="Automático"),"50%",IF(AND(Y18="Preventivo",Z18="Manual"),"40%",IF(AND(Y18="Detectivo",Z18="Automático"),"40%",IF(AND(Y18="Detectivo",Z18="Manual"),"30%",IF(AND(Y18="Correctivo",Z18="Automático"),"35%",IF(AND(Y18="Correctivo",Z18="Manual"),"25%",""))))))</f>
        <v>40%</v>
      </c>
      <c r="AB18" s="8" t="s">
        <v>84</v>
      </c>
      <c r="AC18" s="8" t="s">
        <v>85</v>
      </c>
      <c r="AD18" s="6" t="s">
        <v>86</v>
      </c>
      <c r="AE18" s="8" t="s">
        <v>87</v>
      </c>
      <c r="AF18" s="8" t="str">
        <f>+W18</f>
        <v xml:space="preserve">Captura de pantalla del Drive con los archivos guardados
Acta de reunión ( Cuando aplique) </v>
      </c>
      <c r="AG18" s="20">
        <f t="shared" ref="AG18" si="5">IFERROR(IF(AND(X17="Probabilidad",X18="Probabilidad"),(AI17-(+AI17*AA18)),IF(X18="Probabilidad",($I$17-(+$I$17*AA18)),IF(X18="Impacto",AI17,""))),"")</f>
        <v>0.252</v>
      </c>
      <c r="AH18" s="19" t="str">
        <f t="shared" ref="AH18" si="6">IFERROR(IF(AG18="","",IF(AG18&lt;=0.2,"Muy Baja",IF(AG18&lt;=0.4,"Baja",IF(AG18&lt;=0.6,"Media",IF(AG18&lt;=0.8,"Alta","Muy Alta"))))),"")</f>
        <v>Baja</v>
      </c>
      <c r="AI18" s="20">
        <f t="shared" ref="AI18" si="7">+AG18</f>
        <v>0.252</v>
      </c>
      <c r="AJ18" s="21" t="str">
        <f t="shared" ref="AJ18" si="8">IFERROR(IF(AK18="","",IF(AK18&lt;=0.2,"Leve",IF(AK18&lt;=0.4,"Menor",IF(AK18&lt;=0.6,"Moderado",IF(AK18&lt;=0.8,"Mayor","Catastrófico"))))),"")</f>
        <v>Menor</v>
      </c>
      <c r="AK18" s="18">
        <f t="shared" ref="AK18" si="9">IFERROR(IF(AND(X17="Impacto",X17="Impacto"),(AK17-(+AK17*AA18)),IF(X18="Impacto",($M$17-(+$M$17*AA18)),IF(X18="Probabilidad",AK17,""))),"")</f>
        <v>0.4</v>
      </c>
      <c r="AL18" s="22" t="str">
        <f t="shared" ref="AL18" si="10">+CONCATENATE(AH18, " - ", AJ18)</f>
        <v>Baja - Menor</v>
      </c>
      <c r="AM18" s="19" t="str">
        <f>+VLOOKUP(AL18,Datos!$J$4:$K$28,2,)</f>
        <v>MODERADO</v>
      </c>
      <c r="AN18" s="226"/>
      <c r="AO18" s="135"/>
      <c r="AP18" s="193"/>
      <c r="AQ18" s="193"/>
      <c r="AR18" s="194"/>
      <c r="AS18" s="143"/>
      <c r="AT18" s="107">
        <v>46149</v>
      </c>
      <c r="AU18" s="151" t="s">
        <v>104</v>
      </c>
      <c r="AV18" s="196"/>
      <c r="AW18" s="146" t="s">
        <v>93</v>
      </c>
      <c r="AX18" s="145" t="s">
        <v>94</v>
      </c>
      <c r="AY18" s="140"/>
      <c r="AZ18" s="146" t="s">
        <v>105</v>
      </c>
      <c r="BA18" s="146" t="s">
        <v>106</v>
      </c>
    </row>
    <row r="19" spans="1:53" ht="93.75" customHeight="1">
      <c r="B19" s="110"/>
      <c r="C19" s="111"/>
      <c r="D19" s="111"/>
      <c r="E19" s="111"/>
      <c r="F19" s="111"/>
      <c r="G19" s="110"/>
      <c r="H19" s="110"/>
      <c r="I19" s="112"/>
      <c r="J19" s="113"/>
      <c r="K19" s="114"/>
      <c r="L19" s="110"/>
      <c r="M19" s="112"/>
      <c r="N19" s="112"/>
      <c r="O19" s="115"/>
      <c r="P19" s="2"/>
      <c r="Q19" s="116"/>
      <c r="R19" s="14"/>
      <c r="S19" s="14"/>
      <c r="T19" s="14"/>
      <c r="U19" s="14"/>
      <c r="V19" s="14"/>
      <c r="W19" s="14"/>
      <c r="X19" s="116"/>
      <c r="Y19" s="117"/>
      <c r="Z19" s="117"/>
      <c r="AA19" s="118"/>
      <c r="AB19" s="119"/>
      <c r="AC19" s="120"/>
      <c r="AD19" s="117"/>
      <c r="AE19" s="119"/>
      <c r="AF19" s="119"/>
      <c r="AG19" s="121"/>
      <c r="AH19" s="117"/>
      <c r="AI19" s="122"/>
      <c r="AJ19" s="123"/>
      <c r="AK19" s="121"/>
      <c r="AL19" s="124"/>
      <c r="AM19" s="125"/>
      <c r="AN19" s="126"/>
      <c r="AO19" s="2"/>
      <c r="AP19" s="127"/>
      <c r="AQ19" s="127"/>
      <c r="AR19" s="127"/>
      <c r="AT19" s="100"/>
      <c r="AU19" s="101"/>
      <c r="AV19" s="102"/>
      <c r="AW19" s="103"/>
      <c r="AX19" s="104"/>
      <c r="AY19" s="15"/>
      <c r="AZ19" s="102"/>
      <c r="BA19" s="105"/>
    </row>
    <row r="20" spans="1:53" ht="20.45">
      <c r="A20" s="227" t="s">
        <v>107</v>
      </c>
      <c r="B20" s="227"/>
      <c r="C20" s="227"/>
      <c r="D20" s="227"/>
      <c r="E20" s="227"/>
      <c r="F20" s="227"/>
      <c r="G20" s="227"/>
      <c r="H20" s="227"/>
      <c r="P20" s="2"/>
      <c r="BA20" s="99" t="s">
        <v>108</v>
      </c>
    </row>
    <row r="21" spans="1:53">
      <c r="P21" s="2"/>
    </row>
    <row r="22" spans="1:53">
      <c r="P22" s="2"/>
    </row>
    <row r="23" spans="1:53">
      <c r="P23" s="2"/>
    </row>
    <row r="24" spans="1:53">
      <c r="P24" s="2"/>
    </row>
    <row r="25" spans="1:53">
      <c r="P25" s="2"/>
    </row>
    <row r="26" spans="1:53">
      <c r="P26" s="2"/>
    </row>
    <row r="27" spans="1:53">
      <c r="P27" s="2"/>
    </row>
    <row r="28" spans="1:53">
      <c r="P28" s="2"/>
    </row>
  </sheetData>
  <mergeCells count="48">
    <mergeCell ref="A20:H20"/>
    <mergeCell ref="H17:H18"/>
    <mergeCell ref="I17:I18"/>
    <mergeCell ref="J17:J18"/>
    <mergeCell ref="K17:K18"/>
    <mergeCell ref="F17:F18"/>
    <mergeCell ref="M17:M18"/>
    <mergeCell ref="N17:N18"/>
    <mergeCell ref="O17:O18"/>
    <mergeCell ref="AN17:AN18"/>
    <mergeCell ref="AP17:AP18"/>
    <mergeCell ref="AQ17:AQ18"/>
    <mergeCell ref="AR17:AR18"/>
    <mergeCell ref="AV17:AV18"/>
    <mergeCell ref="A14:O15"/>
    <mergeCell ref="Q14:AN14"/>
    <mergeCell ref="AP14:AR15"/>
    <mergeCell ref="AT14:AX15"/>
    <mergeCell ref="A17:A18"/>
    <mergeCell ref="B17:B18"/>
    <mergeCell ref="C17:C18"/>
    <mergeCell ref="D17:D18"/>
    <mergeCell ref="E17:E18"/>
    <mergeCell ref="L17:L18"/>
    <mergeCell ref="AB16:AC16"/>
    <mergeCell ref="AE16:AF16"/>
    <mergeCell ref="G17:G18"/>
    <mergeCell ref="AZ14:BA15"/>
    <mergeCell ref="Y15:AA15"/>
    <mergeCell ref="AB15:AF15"/>
    <mergeCell ref="AG15:AN15"/>
    <mergeCell ref="AZ7:BA8"/>
    <mergeCell ref="A10:C10"/>
    <mergeCell ref="D10:M10"/>
    <mergeCell ref="A11:C11"/>
    <mergeCell ref="D11:M11"/>
    <mergeCell ref="A12:C12"/>
    <mergeCell ref="D12:M12"/>
    <mergeCell ref="A1:B8"/>
    <mergeCell ref="C1:AW4"/>
    <mergeCell ref="AX1:AY2"/>
    <mergeCell ref="AZ1:BA2"/>
    <mergeCell ref="AX3:AY4"/>
    <mergeCell ref="AZ3:BA4"/>
    <mergeCell ref="C5:AW8"/>
    <mergeCell ref="AX5:AY6"/>
    <mergeCell ref="AZ5:BA6"/>
    <mergeCell ref="AX7:AY8"/>
  </mergeCells>
  <conditionalFormatting sqref="H17:H19">
    <cfRule type="cellIs" dxfId="24" priority="25" operator="equal">
      <formula>"Muy Alta"</formula>
    </cfRule>
    <cfRule type="cellIs" dxfId="23" priority="26" operator="equal">
      <formula>"Alta"</formula>
    </cfRule>
    <cfRule type="cellIs" dxfId="22" priority="27" operator="equal">
      <formula>"Media"</formula>
    </cfRule>
    <cfRule type="cellIs" dxfId="21" priority="28" operator="equal">
      <formula>"Muy Baja"</formula>
    </cfRule>
    <cfRule type="cellIs" dxfId="20" priority="29" operator="equal">
      <formula>"Baja"</formula>
    </cfRule>
  </conditionalFormatting>
  <conditionalFormatting sqref="L17:L19">
    <cfRule type="cellIs" dxfId="19" priority="20" operator="equal">
      <formula>"Leve"</formula>
    </cfRule>
    <cfRule type="cellIs" dxfId="18" priority="21" operator="equal">
      <formula>"Catastrófico"</formula>
    </cfRule>
    <cfRule type="cellIs" dxfId="17" priority="22" operator="equal">
      <formula>"Mayor"</formula>
    </cfRule>
    <cfRule type="cellIs" dxfId="16" priority="23" operator="equal">
      <formula>"Moderado"</formula>
    </cfRule>
    <cfRule type="cellIs" dxfId="15" priority="24" operator="equal">
      <formula>"Menor"</formula>
    </cfRule>
  </conditionalFormatting>
  <conditionalFormatting sqref="O17:O19 AM17:AM19">
    <cfRule type="cellIs" dxfId="14" priority="16" operator="equal">
      <formula>"EXTREMO"</formula>
    </cfRule>
    <cfRule type="cellIs" dxfId="13" priority="17" operator="equal">
      <formula>"ALTO"</formula>
    </cfRule>
    <cfRule type="cellIs" dxfId="12" priority="18" operator="equal">
      <formula>"BAJO"</formula>
    </cfRule>
    <cfRule type="cellIs" dxfId="11" priority="19" operator="equal">
      <formula>"MODERADO"</formula>
    </cfRule>
  </conditionalFormatting>
  <conditionalFormatting sqref="AH17:AH19">
    <cfRule type="cellIs" dxfId="10" priority="10" operator="equal">
      <formula>"Muy Baja"</formula>
    </cfRule>
    <cfRule type="cellIs" dxfId="9" priority="11" operator="equal">
      <formula>"Baja"</formula>
    </cfRule>
    <cfRule type="cellIs" dxfId="8" priority="12" operator="equal">
      <formula>"Media"</formula>
    </cfRule>
    <cfRule type="cellIs" dxfId="7" priority="13" operator="equal">
      <formula>"Muy Alta"</formula>
    </cfRule>
    <cfRule type="cellIs" dxfId="6" priority="14" operator="equal">
      <formula>"Alta"</formula>
    </cfRule>
  </conditionalFormatting>
  <conditionalFormatting sqref="AJ17:AJ19">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B19</xm:sqref>
        </x14:dataValidation>
        <x14:dataValidation type="list" allowBlank="1" showInputMessage="1" showErrorMessage="1" xr:uid="{1C271E21-0C13-4CE0-AC1D-704F065762CC}">
          <x14:formula1>
            <xm:f>Datos!$O$3:$O$15</xm:f>
          </x14:formula1>
          <xm:sqref>J19</xm:sqref>
        </x14:dataValidation>
        <x14:dataValidation type="list" allowBlank="1" showInputMessage="1" showErrorMessage="1" xr:uid="{7E385074-FCC3-447C-BE62-7DA39EEF346C}">
          <x14:formula1>
            <xm:f>Datos!$P$19:$P$22</xm:f>
          </x14:formula1>
          <xm:sqref>Y17:Y19</xm:sqref>
        </x14:dataValidation>
        <x14:dataValidation type="list" allowBlank="1" showInputMessage="1" showErrorMessage="1" xr:uid="{074425DC-9982-447D-9AA6-38EBEDBFCE06}">
          <x14:formula1>
            <xm:f>Datos!$P$25:$P$26</xm:f>
          </x14:formula1>
          <xm:sqref>Z17:Z19</xm:sqref>
        </x14:dataValidation>
        <x14:dataValidation type="list" allowBlank="1" showInputMessage="1" showErrorMessage="1" xr:uid="{66899A4A-FC03-4C3E-A647-B968F65F688D}">
          <x14:formula1>
            <xm:f>Instructivo!$E$3:$E$9</xm:f>
          </x14:formula1>
          <xm:sqref>F17:F19</xm:sqref>
        </x14:dataValidation>
        <x14:dataValidation type="list" allowBlank="1" showInputMessage="1" showErrorMessage="1" xr:uid="{26AFA87D-2A38-4D49-A571-297B293C4938}">
          <x14:formula1>
            <xm:f>Datos!$P$30:$P$31</xm:f>
          </x14:formula1>
          <xm:sqref>AB17:AB19</xm:sqref>
        </x14:dataValidation>
        <x14:dataValidation type="list" allowBlank="1" showInputMessage="1" showErrorMessage="1" xr:uid="{35465EF9-18AF-4B33-A351-185EF858A09B}">
          <x14:formula1>
            <xm:f>Datos!$P$34:$P$35</xm:f>
          </x14:formula1>
          <xm:sqref>AD17:AD19</xm:sqref>
        </x14:dataValidation>
        <x14:dataValidation type="list" allowBlank="1" showInputMessage="1" showErrorMessage="1" xr:uid="{F7F6D111-7948-42CB-AF23-60A2E37E0021}">
          <x14:formula1>
            <xm:f>Datos!$P$38:$P$39</xm:f>
          </x14:formula1>
          <xm:sqref>AE17:AE19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10" t="s">
        <v>109</v>
      </c>
      <c r="D3" t="s">
        <v>110</v>
      </c>
      <c r="G3" t="s">
        <v>111</v>
      </c>
      <c r="J3" t="s">
        <v>112</v>
      </c>
      <c r="O3" t="s">
        <v>113</v>
      </c>
      <c r="P3" t="s">
        <v>111</v>
      </c>
    </row>
    <row r="4" spans="1:17">
      <c r="A4" t="s">
        <v>114</v>
      </c>
      <c r="D4" t="s">
        <v>115</v>
      </c>
      <c r="E4" s="9">
        <v>0.2</v>
      </c>
      <c r="G4" t="s">
        <v>116</v>
      </c>
      <c r="H4" s="9">
        <v>0.2</v>
      </c>
      <c r="J4" t="s">
        <v>117</v>
      </c>
      <c r="K4" t="s">
        <v>118</v>
      </c>
      <c r="O4" t="s">
        <v>119</v>
      </c>
      <c r="P4" s="3" t="s">
        <v>120</v>
      </c>
      <c r="Q4" s="12">
        <v>0.2</v>
      </c>
    </row>
    <row r="5" spans="1:17">
      <c r="A5" t="s">
        <v>71</v>
      </c>
      <c r="D5" t="s">
        <v>121</v>
      </c>
      <c r="E5" s="9">
        <v>0.4</v>
      </c>
      <c r="G5" t="s">
        <v>122</v>
      </c>
      <c r="H5" s="9">
        <v>0.4</v>
      </c>
      <c r="J5" t="s">
        <v>123</v>
      </c>
      <c r="K5" t="s">
        <v>118</v>
      </c>
      <c r="O5" s="11" t="s">
        <v>124</v>
      </c>
      <c r="P5" s="3" t="s">
        <v>125</v>
      </c>
      <c r="Q5" s="12">
        <v>0.4</v>
      </c>
    </row>
    <row r="6" spans="1:17">
      <c r="A6" t="s">
        <v>126</v>
      </c>
      <c r="D6" t="s">
        <v>127</v>
      </c>
      <c r="E6" s="9">
        <v>0.6</v>
      </c>
      <c r="G6" t="s">
        <v>128</v>
      </c>
      <c r="H6" s="9">
        <v>0.6</v>
      </c>
      <c r="J6" t="s">
        <v>129</v>
      </c>
      <c r="K6" t="s">
        <v>128</v>
      </c>
      <c r="O6" t="s">
        <v>130</v>
      </c>
      <c r="P6" s="3" t="s">
        <v>131</v>
      </c>
      <c r="Q6" s="12">
        <v>0.6</v>
      </c>
    </row>
    <row r="7" spans="1:17">
      <c r="D7" t="s">
        <v>132</v>
      </c>
      <c r="E7" s="9">
        <v>0.8</v>
      </c>
      <c r="G7" t="s">
        <v>133</v>
      </c>
      <c r="H7" s="9">
        <v>0.8</v>
      </c>
      <c r="J7" t="s">
        <v>134</v>
      </c>
      <c r="K7" t="s">
        <v>135</v>
      </c>
      <c r="O7" t="s">
        <v>136</v>
      </c>
      <c r="P7" s="3" t="s">
        <v>137</v>
      </c>
      <c r="Q7" s="12">
        <v>0.8</v>
      </c>
    </row>
    <row r="8" spans="1:17">
      <c r="D8" t="s">
        <v>138</v>
      </c>
      <c r="E8" s="9">
        <v>1</v>
      </c>
      <c r="G8" t="s">
        <v>139</v>
      </c>
      <c r="H8" s="9">
        <v>1</v>
      </c>
      <c r="J8" t="s">
        <v>140</v>
      </c>
      <c r="K8" t="s">
        <v>141</v>
      </c>
      <c r="O8" t="s">
        <v>142</v>
      </c>
      <c r="P8" s="3" t="s">
        <v>143</v>
      </c>
      <c r="Q8" s="12">
        <v>1</v>
      </c>
    </row>
    <row r="9" spans="1:17">
      <c r="J9" t="s">
        <v>144</v>
      </c>
      <c r="K9" t="s">
        <v>118</v>
      </c>
    </row>
    <row r="10" spans="1:17">
      <c r="J10" t="s">
        <v>145</v>
      </c>
      <c r="K10" t="s">
        <v>128</v>
      </c>
      <c r="O10" t="s">
        <v>146</v>
      </c>
    </row>
    <row r="11" spans="1:17">
      <c r="J11" t="s">
        <v>147</v>
      </c>
      <c r="K11" t="s">
        <v>128</v>
      </c>
      <c r="O11" t="s">
        <v>148</v>
      </c>
      <c r="P11" s="3" t="s">
        <v>120</v>
      </c>
      <c r="Q11" s="12">
        <v>0.2</v>
      </c>
    </row>
    <row r="12" spans="1:17" ht="30.75" customHeight="1">
      <c r="J12" t="s">
        <v>149</v>
      </c>
      <c r="K12" t="s">
        <v>135</v>
      </c>
      <c r="O12" s="11" t="s">
        <v>75</v>
      </c>
      <c r="P12" s="3" t="s">
        <v>125</v>
      </c>
      <c r="Q12" s="12">
        <v>0.4</v>
      </c>
    </row>
    <row r="13" spans="1:17" ht="28.9">
      <c r="J13" t="s">
        <v>150</v>
      </c>
      <c r="K13" t="s">
        <v>141</v>
      </c>
      <c r="O13" s="11" t="s">
        <v>151</v>
      </c>
      <c r="P13" s="3" t="s">
        <v>131</v>
      </c>
      <c r="Q13" s="12">
        <v>0.6</v>
      </c>
    </row>
    <row r="14" spans="1:17" ht="28.9">
      <c r="J14" t="s">
        <v>152</v>
      </c>
      <c r="K14" t="s">
        <v>128</v>
      </c>
      <c r="O14" s="11" t="s">
        <v>153</v>
      </c>
      <c r="P14" s="3" t="s">
        <v>137</v>
      </c>
      <c r="Q14" s="12">
        <v>0.8</v>
      </c>
    </row>
    <row r="15" spans="1:17" ht="28.9">
      <c r="J15" t="s">
        <v>154</v>
      </c>
      <c r="K15" t="s">
        <v>128</v>
      </c>
      <c r="O15" s="11" t="s">
        <v>155</v>
      </c>
      <c r="P15" s="3" t="s">
        <v>143</v>
      </c>
      <c r="Q15" s="12">
        <v>1</v>
      </c>
    </row>
    <row r="16" spans="1:17">
      <c r="J16" t="s">
        <v>156</v>
      </c>
      <c r="K16" t="s">
        <v>128</v>
      </c>
    </row>
    <row r="17" spans="10:17">
      <c r="J17" t="s">
        <v>157</v>
      </c>
      <c r="K17" t="s">
        <v>135</v>
      </c>
    </row>
    <row r="18" spans="10:17">
      <c r="J18" t="s">
        <v>158</v>
      </c>
      <c r="K18" t="s">
        <v>141</v>
      </c>
    </row>
    <row r="19" spans="10:17">
      <c r="J19" t="s">
        <v>159</v>
      </c>
      <c r="K19" t="s">
        <v>128</v>
      </c>
      <c r="P19" t="s">
        <v>160</v>
      </c>
    </row>
    <row r="20" spans="10:17">
      <c r="J20" t="s">
        <v>161</v>
      </c>
      <c r="K20" t="s">
        <v>128</v>
      </c>
      <c r="P20" t="s">
        <v>103</v>
      </c>
      <c r="Q20" s="9">
        <v>0.25</v>
      </c>
    </row>
    <row r="21" spans="10:17">
      <c r="J21" t="s">
        <v>162</v>
      </c>
      <c r="K21" t="s">
        <v>135</v>
      </c>
      <c r="P21" t="s">
        <v>82</v>
      </c>
      <c r="Q21" s="9">
        <v>0.15</v>
      </c>
    </row>
    <row r="22" spans="10:17">
      <c r="J22" t="s">
        <v>163</v>
      </c>
      <c r="K22" t="s">
        <v>135</v>
      </c>
      <c r="P22" t="s">
        <v>164</v>
      </c>
      <c r="Q22" s="9">
        <v>0.1</v>
      </c>
    </row>
    <row r="23" spans="10:17">
      <c r="J23" t="s">
        <v>165</v>
      </c>
      <c r="K23" t="s">
        <v>141</v>
      </c>
    </row>
    <row r="24" spans="10:17">
      <c r="J24" t="s">
        <v>166</v>
      </c>
      <c r="K24" t="s">
        <v>135</v>
      </c>
      <c r="P24" t="s">
        <v>167</v>
      </c>
    </row>
    <row r="25" spans="10:17">
      <c r="J25" t="s">
        <v>168</v>
      </c>
      <c r="K25" t="s">
        <v>135</v>
      </c>
      <c r="P25" t="s">
        <v>169</v>
      </c>
      <c r="Q25" s="9">
        <v>0.25</v>
      </c>
    </row>
    <row r="26" spans="10:17">
      <c r="J26" t="s">
        <v>170</v>
      </c>
      <c r="K26" t="s">
        <v>135</v>
      </c>
      <c r="P26" t="s">
        <v>83</v>
      </c>
      <c r="Q26" s="9">
        <v>0.15</v>
      </c>
    </row>
    <row r="27" spans="10:17">
      <c r="J27" t="s">
        <v>171</v>
      </c>
      <c r="K27" t="s">
        <v>135</v>
      </c>
    </row>
    <row r="28" spans="10:17">
      <c r="J28" t="s">
        <v>172</v>
      </c>
      <c r="K28" t="s">
        <v>141</v>
      </c>
    </row>
    <row r="29" spans="10:17">
      <c r="P29" t="s">
        <v>173</v>
      </c>
    </row>
    <row r="30" spans="10:17">
      <c r="P30" t="s">
        <v>84</v>
      </c>
    </row>
    <row r="31" spans="10:17">
      <c r="P31" t="s">
        <v>174</v>
      </c>
    </row>
    <row r="33" spans="16:16">
      <c r="P33" t="s">
        <v>175</v>
      </c>
    </row>
    <row r="34" spans="16:16">
      <c r="P34" t="s">
        <v>86</v>
      </c>
    </row>
    <row r="35" spans="16:16">
      <c r="P35" t="s">
        <v>176</v>
      </c>
    </row>
    <row r="37" spans="16:16">
      <c r="P37" t="s">
        <v>177</v>
      </c>
    </row>
    <row r="38" spans="16:16">
      <c r="P38" t="s">
        <v>87</v>
      </c>
    </row>
    <row r="39" spans="16:16">
      <c r="P39" t="s">
        <v>178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5" zoomScale="80" zoomScaleNormal="80" workbookViewId="0">
      <selection activeCell="E53" sqref="E53"/>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54" t="s">
        <v>179</v>
      </c>
      <c r="F2" s="54" t="s">
        <v>180</v>
      </c>
    </row>
    <row r="3" spans="1:12" ht="43.15">
      <c r="E3" s="53" t="s">
        <v>181</v>
      </c>
      <c r="F3" s="52" t="s">
        <v>182</v>
      </c>
    </row>
    <row r="4" spans="1:12" ht="43.15">
      <c r="E4" s="53" t="s">
        <v>183</v>
      </c>
      <c r="F4" s="52" t="s">
        <v>184</v>
      </c>
    </row>
    <row r="5" spans="1:12" ht="144">
      <c r="E5" s="53" t="s">
        <v>185</v>
      </c>
      <c r="F5" s="52" t="s">
        <v>186</v>
      </c>
    </row>
    <row r="6" spans="1:12" ht="43.15">
      <c r="E6" s="53" t="s">
        <v>187</v>
      </c>
      <c r="F6" s="52" t="s">
        <v>188</v>
      </c>
    </row>
    <row r="7" spans="1:12" ht="72">
      <c r="E7" s="53" t="s">
        <v>189</v>
      </c>
      <c r="F7" s="52" t="s">
        <v>190</v>
      </c>
    </row>
    <row r="8" spans="1:12" ht="57.6">
      <c r="E8" s="53" t="s">
        <v>191</v>
      </c>
      <c r="F8" s="52" t="s">
        <v>192</v>
      </c>
    </row>
    <row r="9" spans="1:12" ht="72">
      <c r="E9" s="53" t="s">
        <v>193</v>
      </c>
      <c r="F9" s="52" t="s">
        <v>194</v>
      </c>
    </row>
    <row r="11" spans="1:12">
      <c r="B11" s="270" t="s">
        <v>195</v>
      </c>
      <c r="C11" s="270"/>
      <c r="D11" s="270"/>
      <c r="E11" s="270"/>
      <c r="F11" s="270"/>
      <c r="G11" s="270"/>
      <c r="H11" s="270"/>
      <c r="I11" s="270"/>
      <c r="J11" s="270"/>
      <c r="K11" s="270"/>
      <c r="L11" s="270"/>
    </row>
    <row r="12" spans="1:12">
      <c r="B12" s="270"/>
      <c r="C12" s="270"/>
      <c r="D12" s="270"/>
      <c r="E12" s="270"/>
      <c r="F12" s="270"/>
      <c r="G12" s="270"/>
      <c r="H12" s="270"/>
      <c r="I12" s="270"/>
      <c r="J12" s="270"/>
      <c r="K12" s="270"/>
      <c r="L12" s="270"/>
    </row>
    <row r="13" spans="1:12" ht="23.45">
      <c r="B13" s="271" t="s">
        <v>196</v>
      </c>
      <c r="C13" s="271"/>
      <c r="D13" s="271"/>
      <c r="E13" s="271"/>
      <c r="F13" s="271"/>
      <c r="G13" s="271"/>
      <c r="H13" s="271"/>
      <c r="I13" s="271"/>
      <c r="J13" s="271"/>
      <c r="K13" s="271"/>
      <c r="L13" s="271"/>
    </row>
    <row r="15" spans="1:12" ht="28.9">
      <c r="A15" s="23" t="s">
        <v>197</v>
      </c>
      <c r="B15" s="24">
        <v>1</v>
      </c>
      <c r="C15" s="256" t="s">
        <v>198</v>
      </c>
      <c r="D15" s="257"/>
      <c r="E15" s="257"/>
      <c r="F15" s="257"/>
      <c r="G15" s="257"/>
      <c r="H15" s="257"/>
      <c r="I15" s="257"/>
      <c r="J15" s="257"/>
      <c r="K15" s="257"/>
      <c r="L15" s="257"/>
    </row>
    <row r="16" spans="1:12" ht="18.600000000000001" thickBot="1">
      <c r="C16" s="248"/>
      <c r="D16" s="249"/>
      <c r="E16" s="249"/>
      <c r="F16" s="249"/>
      <c r="G16" s="249"/>
      <c r="H16" s="249"/>
      <c r="I16" s="249"/>
      <c r="J16" s="249"/>
      <c r="K16" s="249"/>
      <c r="L16" s="249"/>
    </row>
    <row r="17" spans="1:12" ht="18.600000000000001" thickBot="1">
      <c r="B17" s="272" t="s">
        <v>199</v>
      </c>
      <c r="C17" s="273"/>
      <c r="D17" s="273"/>
      <c r="E17" s="273"/>
      <c r="F17" s="274"/>
      <c r="G17" s="25"/>
      <c r="H17" s="272" t="s">
        <v>200</v>
      </c>
      <c r="I17" s="275"/>
      <c r="J17" s="275"/>
      <c r="K17" s="275"/>
      <c r="L17" s="276"/>
    </row>
    <row r="18" spans="1:12" ht="23.45">
      <c r="B18" s="26" t="s">
        <v>201</v>
      </c>
      <c r="C18" s="262" t="s">
        <v>54</v>
      </c>
      <c r="D18" s="263"/>
      <c r="E18" s="263"/>
      <c r="F18" s="264"/>
      <c r="G18" s="25"/>
      <c r="H18" s="26" t="s">
        <v>201</v>
      </c>
      <c r="I18" s="265" t="s">
        <v>54</v>
      </c>
      <c r="J18" s="265"/>
      <c r="K18" s="265"/>
      <c r="L18" s="266"/>
    </row>
    <row r="19" spans="1:12" ht="18">
      <c r="B19" s="27">
        <v>100</v>
      </c>
      <c r="C19" s="28" t="s">
        <v>138</v>
      </c>
      <c r="D19" s="267" t="s">
        <v>202</v>
      </c>
      <c r="E19" s="268"/>
      <c r="F19" s="269"/>
      <c r="G19" s="29"/>
      <c r="H19" s="27">
        <v>100</v>
      </c>
      <c r="I19" s="28" t="s">
        <v>203</v>
      </c>
      <c r="J19" s="267" t="s">
        <v>204</v>
      </c>
      <c r="K19" s="268"/>
      <c r="L19" s="269"/>
    </row>
    <row r="20" spans="1:12" ht="18">
      <c r="B20" s="27">
        <v>80</v>
      </c>
      <c r="C20" s="30" t="s">
        <v>132</v>
      </c>
      <c r="D20" s="250" t="s">
        <v>205</v>
      </c>
      <c r="E20" s="251"/>
      <c r="F20" s="252"/>
      <c r="G20" s="29"/>
      <c r="H20" s="27">
        <v>80</v>
      </c>
      <c r="I20" s="30" t="s">
        <v>206</v>
      </c>
      <c r="J20" s="250" t="s">
        <v>207</v>
      </c>
      <c r="K20" s="251"/>
      <c r="L20" s="252"/>
    </row>
    <row r="21" spans="1:12" ht="18">
      <c r="B21" s="27">
        <v>60</v>
      </c>
      <c r="C21" s="31" t="s">
        <v>127</v>
      </c>
      <c r="D21" s="250" t="s">
        <v>208</v>
      </c>
      <c r="E21" s="251"/>
      <c r="F21" s="252"/>
      <c r="G21" s="29"/>
      <c r="H21" s="27">
        <v>60</v>
      </c>
      <c r="I21" s="31" t="s">
        <v>209</v>
      </c>
      <c r="J21" s="250" t="s">
        <v>210</v>
      </c>
      <c r="K21" s="251"/>
      <c r="L21" s="252"/>
    </row>
    <row r="22" spans="1:12" ht="18">
      <c r="B22" s="27">
        <v>40</v>
      </c>
      <c r="C22" s="32" t="s">
        <v>121</v>
      </c>
      <c r="D22" s="250" t="s">
        <v>211</v>
      </c>
      <c r="E22" s="251"/>
      <c r="F22" s="252"/>
      <c r="G22" s="29"/>
      <c r="H22" s="27">
        <v>40</v>
      </c>
      <c r="I22" s="32" t="s">
        <v>212</v>
      </c>
      <c r="J22" s="250" t="s">
        <v>213</v>
      </c>
      <c r="K22" s="251"/>
      <c r="L22" s="252"/>
    </row>
    <row r="23" spans="1:12" ht="18.600000000000001" thickBot="1">
      <c r="B23" s="33">
        <v>20</v>
      </c>
      <c r="C23" s="34" t="s">
        <v>115</v>
      </c>
      <c r="D23" s="253" t="s">
        <v>214</v>
      </c>
      <c r="E23" s="254"/>
      <c r="F23" s="255"/>
      <c r="G23" s="29"/>
      <c r="H23" s="33">
        <v>20</v>
      </c>
      <c r="I23" s="34" t="s">
        <v>215</v>
      </c>
      <c r="J23" s="253" t="s">
        <v>216</v>
      </c>
      <c r="K23" s="254"/>
      <c r="L23" s="255"/>
    </row>
    <row r="24" spans="1:12">
      <c r="B24" s="25" t="s">
        <v>217</v>
      </c>
      <c r="C24" s="25"/>
      <c r="D24" s="25"/>
      <c r="E24" s="25"/>
      <c r="F24" s="25"/>
      <c r="G24" s="25"/>
      <c r="H24" s="25" t="s">
        <v>217</v>
      </c>
      <c r="I24" s="25"/>
      <c r="J24" s="25"/>
      <c r="K24" s="25"/>
      <c r="L24" s="25"/>
    </row>
    <row r="27" spans="1:12" ht="28.9">
      <c r="A27" s="23" t="s">
        <v>197</v>
      </c>
      <c r="B27" s="24">
        <v>2</v>
      </c>
      <c r="C27" s="256" t="s">
        <v>111</v>
      </c>
      <c r="D27" s="257"/>
      <c r="E27" s="257"/>
      <c r="F27" s="257"/>
      <c r="G27" s="257"/>
      <c r="H27" s="257"/>
      <c r="I27" s="257"/>
      <c r="J27" s="257"/>
      <c r="K27" s="257"/>
      <c r="L27" s="257"/>
    </row>
    <row r="28" spans="1:12">
      <c r="B28" s="25"/>
      <c r="C28" s="25"/>
      <c r="D28" s="25"/>
      <c r="E28" s="25"/>
      <c r="F28" s="25"/>
      <c r="G28" s="25"/>
      <c r="H28" s="25"/>
      <c r="I28" s="25"/>
      <c r="J28" s="25"/>
      <c r="K28" s="35"/>
      <c r="L28" s="35"/>
    </row>
    <row r="29" spans="1:12" ht="18">
      <c r="B29" s="258" t="s">
        <v>218</v>
      </c>
      <c r="C29" s="259"/>
      <c r="D29" s="259"/>
      <c r="E29" s="259"/>
      <c r="F29" s="259"/>
      <c r="G29" s="259"/>
      <c r="H29" s="259"/>
      <c r="I29" s="259"/>
      <c r="J29" s="259"/>
      <c r="K29" s="260"/>
      <c r="L29" s="35"/>
    </row>
    <row r="30" spans="1:12" ht="17.45">
      <c r="B30" s="261" t="s">
        <v>219</v>
      </c>
      <c r="C30" s="261"/>
      <c r="D30" s="261" t="s">
        <v>220</v>
      </c>
      <c r="E30" s="261"/>
      <c r="F30" s="261" t="s">
        <v>71</v>
      </c>
      <c r="G30" s="261"/>
      <c r="H30" s="261"/>
      <c r="I30" s="261"/>
      <c r="J30" s="261"/>
      <c r="K30" s="261"/>
    </row>
    <row r="31" spans="1:12" ht="18">
      <c r="B31" s="36">
        <v>100</v>
      </c>
      <c r="C31" s="37" t="s">
        <v>143</v>
      </c>
      <c r="D31" s="247" t="s">
        <v>221</v>
      </c>
      <c r="E31" s="247"/>
      <c r="F31" s="247" t="s">
        <v>155</v>
      </c>
      <c r="G31" s="247"/>
      <c r="H31" s="247"/>
      <c r="I31" s="247"/>
      <c r="J31" s="247"/>
      <c r="K31" s="247"/>
    </row>
    <row r="32" spans="1:12" ht="18">
      <c r="B32" s="36">
        <v>80</v>
      </c>
      <c r="C32" s="38" t="s">
        <v>137</v>
      </c>
      <c r="D32" s="247" t="s">
        <v>222</v>
      </c>
      <c r="E32" s="247"/>
      <c r="F32" s="247" t="s">
        <v>223</v>
      </c>
      <c r="G32" s="247"/>
      <c r="H32" s="247"/>
      <c r="I32" s="247"/>
      <c r="J32" s="247"/>
      <c r="K32" s="247"/>
    </row>
    <row r="33" spans="1:26" ht="18">
      <c r="B33" s="36">
        <v>60</v>
      </c>
      <c r="C33" s="39" t="s">
        <v>131</v>
      </c>
      <c r="D33" s="247" t="s">
        <v>224</v>
      </c>
      <c r="E33" s="247"/>
      <c r="F33" s="247" t="s">
        <v>225</v>
      </c>
      <c r="G33" s="247"/>
      <c r="H33" s="247"/>
      <c r="I33" s="247"/>
      <c r="J33" s="247"/>
      <c r="K33" s="247"/>
    </row>
    <row r="34" spans="1:26" ht="18">
      <c r="B34" s="36">
        <v>40</v>
      </c>
      <c r="C34" s="40" t="s">
        <v>125</v>
      </c>
      <c r="D34" s="247" t="s">
        <v>226</v>
      </c>
      <c r="E34" s="247"/>
      <c r="F34" s="247" t="s">
        <v>227</v>
      </c>
      <c r="G34" s="247"/>
      <c r="H34" s="247"/>
      <c r="I34" s="247"/>
      <c r="J34" s="247"/>
      <c r="K34" s="247"/>
    </row>
    <row r="35" spans="1:26" ht="18">
      <c r="B35" s="36">
        <v>20</v>
      </c>
      <c r="C35" s="41" t="s">
        <v>120</v>
      </c>
      <c r="D35" s="247" t="s">
        <v>228</v>
      </c>
      <c r="E35" s="247"/>
      <c r="F35" s="247" t="s">
        <v>148</v>
      </c>
      <c r="G35" s="247"/>
      <c r="H35" s="247"/>
      <c r="I35" s="247"/>
      <c r="J35" s="247"/>
      <c r="K35" s="247"/>
    </row>
    <row r="38" spans="1:26" ht="28.9">
      <c r="A38" s="23" t="s">
        <v>197</v>
      </c>
      <c r="B38" s="24"/>
      <c r="C38" s="248" t="s">
        <v>229</v>
      </c>
      <c r="D38" s="249"/>
      <c r="E38" s="249"/>
      <c r="F38" s="249"/>
      <c r="G38" s="249"/>
      <c r="H38" s="249"/>
      <c r="I38" s="249"/>
      <c r="J38" s="249"/>
      <c r="K38" s="249"/>
      <c r="L38" s="249"/>
      <c r="X38" s="5"/>
      <c r="Y38" s="42"/>
    </row>
    <row r="39" spans="1:26">
      <c r="X39" s="5"/>
      <c r="Y39" s="42"/>
    </row>
    <row r="40" spans="1:26" ht="151.15" thickBot="1">
      <c r="B40" s="43" t="s">
        <v>230</v>
      </c>
      <c r="C40" s="44" t="s">
        <v>231</v>
      </c>
      <c r="D40" s="44" t="s">
        <v>232</v>
      </c>
      <c r="E40" s="43" t="s">
        <v>233</v>
      </c>
      <c r="F40" s="43" t="s">
        <v>234</v>
      </c>
      <c r="G40" s="43" t="s">
        <v>235</v>
      </c>
      <c r="H40" s="43" t="s">
        <v>236</v>
      </c>
      <c r="I40" s="43" t="s">
        <v>237</v>
      </c>
      <c r="J40" s="43" t="s">
        <v>238</v>
      </c>
      <c r="K40" s="43" t="s">
        <v>239</v>
      </c>
      <c r="L40" s="43" t="s">
        <v>240</v>
      </c>
      <c r="M40" s="43" t="s">
        <v>241</v>
      </c>
      <c r="N40" s="43" t="s">
        <v>242</v>
      </c>
      <c r="O40" s="43" t="s">
        <v>243</v>
      </c>
      <c r="P40" s="43" t="s">
        <v>244</v>
      </c>
      <c r="Q40" s="43" t="s">
        <v>245</v>
      </c>
      <c r="R40" s="43" t="s">
        <v>246</v>
      </c>
      <c r="S40" s="43" t="s">
        <v>247</v>
      </c>
      <c r="T40" s="43" t="s">
        <v>248</v>
      </c>
      <c r="U40" s="43" t="s">
        <v>249</v>
      </c>
      <c r="V40" s="43" t="s">
        <v>250</v>
      </c>
      <c r="W40" s="43" t="s">
        <v>251</v>
      </c>
      <c r="X40" s="45" t="s">
        <v>252</v>
      </c>
      <c r="Y40" s="46" t="s">
        <v>253</v>
      </c>
      <c r="Z40" s="46" t="s">
        <v>253</v>
      </c>
    </row>
    <row r="41" spans="1:26" ht="15">
      <c r="B41" s="47"/>
      <c r="C41" s="48"/>
      <c r="D41" s="48"/>
      <c r="E41" s="47"/>
      <c r="F41" s="47"/>
      <c r="G41" s="47"/>
      <c r="H41" s="47"/>
      <c r="I41" s="47"/>
      <c r="J41" s="47"/>
      <c r="K41" s="47"/>
      <c r="L41" s="47"/>
      <c r="M41" s="47"/>
      <c r="N41" s="47"/>
      <c r="O41" s="47"/>
      <c r="P41" s="47"/>
      <c r="Q41" s="47"/>
      <c r="R41" s="47"/>
      <c r="S41" s="47"/>
      <c r="T41" s="47"/>
      <c r="U41" s="47"/>
      <c r="V41" s="47"/>
      <c r="W41" s="47"/>
      <c r="X41" s="49">
        <f>COUNTIF(E41:W41,"SI")</f>
        <v>0</v>
      </c>
      <c r="Y41" s="50" t="str">
        <f>IF(OR(T41="SI",X41&gt;11),"100",IF(X41&gt;5,"80",IF(X41&gt;0,"60","")))</f>
        <v/>
      </c>
      <c r="Z41" s="51" t="str">
        <f>IF(OR(T41="SI",X41&gt;11),"CATASTRÓFICO",IF(X41&gt;5,"MAYOR",IF(X41&gt;0,"MODERADO","")))</f>
        <v/>
      </c>
    </row>
    <row r="45" spans="1:26" ht="23.45">
      <c r="A45" s="242" t="s">
        <v>254</v>
      </c>
      <c r="B45" s="242"/>
      <c r="C45" s="242"/>
      <c r="D45" s="242"/>
      <c r="E45" s="242"/>
      <c r="F45" s="242"/>
      <c r="G45" s="242"/>
      <c r="H45" s="242"/>
      <c r="I45" s="242"/>
      <c r="J45" s="242"/>
    </row>
    <row r="46" spans="1:26">
      <c r="C46" s="10"/>
      <c r="D46" s="5"/>
      <c r="E46" s="5"/>
      <c r="F46" s="5"/>
      <c r="G46" s="5"/>
      <c r="H46" s="5"/>
    </row>
    <row r="47" spans="1:26" ht="15.6">
      <c r="B47" s="234" t="s">
        <v>198</v>
      </c>
      <c r="C47" s="64" t="s">
        <v>138</v>
      </c>
      <c r="D47" s="67"/>
      <c r="E47" s="78"/>
      <c r="F47" s="68"/>
      <c r="G47" s="78"/>
      <c r="H47" s="69"/>
      <c r="J47" s="245" t="s">
        <v>255</v>
      </c>
    </row>
    <row r="48" spans="1:26" ht="15.6">
      <c r="B48" s="234"/>
      <c r="C48" s="65">
        <v>1</v>
      </c>
      <c r="D48" s="70"/>
      <c r="E48" s="79"/>
      <c r="F48" s="63"/>
      <c r="G48" s="79"/>
      <c r="H48" s="71"/>
      <c r="J48" s="246"/>
    </row>
    <row r="49" spans="2:10" ht="15.6">
      <c r="B49" s="234"/>
      <c r="C49" s="64" t="s">
        <v>132</v>
      </c>
      <c r="D49" s="84"/>
      <c r="E49" s="85"/>
      <c r="F49" s="68"/>
      <c r="G49" s="78"/>
      <c r="H49" s="69"/>
      <c r="J49" s="235" t="s">
        <v>141</v>
      </c>
    </row>
    <row r="50" spans="2:10" ht="15.6">
      <c r="B50" s="234"/>
      <c r="C50" s="65">
        <v>0.8</v>
      </c>
      <c r="D50" s="86"/>
      <c r="E50" s="87"/>
      <c r="F50" s="76"/>
      <c r="G50" s="83"/>
      <c r="H50" s="77"/>
      <c r="J50" s="236"/>
    </row>
    <row r="51" spans="2:10" ht="15.6">
      <c r="B51" s="234"/>
      <c r="C51" s="64" t="s">
        <v>127</v>
      </c>
      <c r="D51" s="72"/>
      <c r="E51" s="80"/>
      <c r="F51" s="62"/>
      <c r="G51" s="79"/>
      <c r="H51" s="71"/>
      <c r="J51" s="237" t="s">
        <v>135</v>
      </c>
    </row>
    <row r="52" spans="2:10" ht="15.6">
      <c r="B52" s="234"/>
      <c r="C52" s="65">
        <v>0.6</v>
      </c>
      <c r="D52" s="72"/>
      <c r="E52" s="80"/>
      <c r="F52" s="62"/>
      <c r="G52" s="79"/>
      <c r="H52" s="71"/>
      <c r="J52" s="238"/>
    </row>
    <row r="53" spans="2:10" ht="15.6">
      <c r="B53" s="234"/>
      <c r="C53" s="64" t="s">
        <v>121</v>
      </c>
      <c r="D53" s="88"/>
      <c r="E53" s="85"/>
      <c r="F53" s="89"/>
      <c r="G53" s="78"/>
      <c r="H53" s="69"/>
      <c r="J53" s="239" t="s">
        <v>128</v>
      </c>
    </row>
    <row r="54" spans="2:10" ht="15.6">
      <c r="B54" s="234"/>
      <c r="C54" s="65">
        <v>0.4</v>
      </c>
      <c r="D54" s="74"/>
      <c r="E54" s="87"/>
      <c r="F54" s="75"/>
      <c r="G54" s="83"/>
      <c r="H54" s="77"/>
      <c r="J54" s="240"/>
    </row>
    <row r="55" spans="2:10" ht="15.6">
      <c r="B55" s="234"/>
      <c r="C55" s="66" t="s">
        <v>115</v>
      </c>
      <c r="D55" s="73"/>
      <c r="E55" s="81"/>
      <c r="F55" s="62"/>
      <c r="G55" s="79"/>
      <c r="H55" s="71"/>
      <c r="J55" s="243" t="s">
        <v>118</v>
      </c>
    </row>
    <row r="56" spans="2:10" ht="15.6">
      <c r="B56" s="234"/>
      <c r="C56" s="65">
        <v>0.2</v>
      </c>
      <c r="D56" s="74"/>
      <c r="E56" s="82"/>
      <c r="F56" s="75"/>
      <c r="G56" s="83"/>
      <c r="H56" s="77"/>
      <c r="J56" s="244"/>
    </row>
    <row r="57" spans="2:10" ht="17.45">
      <c r="D57" s="55" t="s">
        <v>120</v>
      </c>
      <c r="E57" s="59" t="s">
        <v>125</v>
      </c>
      <c r="F57" s="59" t="s">
        <v>131</v>
      </c>
      <c r="G57" s="61" t="s">
        <v>137</v>
      </c>
      <c r="H57" s="56" t="s">
        <v>143</v>
      </c>
    </row>
    <row r="58" spans="2:10">
      <c r="D58" s="57">
        <v>0.2</v>
      </c>
      <c r="E58" s="60">
        <v>0.4</v>
      </c>
      <c r="F58" s="60">
        <v>0.6</v>
      </c>
      <c r="G58" s="60">
        <v>0.8</v>
      </c>
      <c r="H58" s="58">
        <v>1</v>
      </c>
    </row>
    <row r="59" spans="2:10" ht="23.45">
      <c r="D59" s="241" t="s">
        <v>111</v>
      </c>
      <c r="E59" s="241"/>
      <c r="F59" s="241"/>
      <c r="G59" s="241"/>
      <c r="H59" s="241"/>
    </row>
    <row r="63" spans="2:10">
      <c r="D63" s="232" t="s">
        <v>256</v>
      </c>
      <c r="E63" s="232"/>
      <c r="F63" s="232"/>
    </row>
    <row r="64" spans="2:10">
      <c r="D64" s="92" t="s">
        <v>257</v>
      </c>
      <c r="E64" s="92" t="s">
        <v>258</v>
      </c>
      <c r="F64" s="92" t="s">
        <v>259</v>
      </c>
    </row>
    <row r="65" spans="4:6" ht="86.45">
      <c r="D65" s="91" t="s">
        <v>260</v>
      </c>
      <c r="E65" s="52" t="s">
        <v>261</v>
      </c>
      <c r="F65" s="52" t="s">
        <v>262</v>
      </c>
    </row>
    <row r="66" spans="4:6" ht="57.6">
      <c r="D66" s="91" t="s">
        <v>263</v>
      </c>
      <c r="E66" s="52" t="s">
        <v>264</v>
      </c>
      <c r="F66" s="91" t="s">
        <v>265</v>
      </c>
    </row>
    <row r="67" spans="4:6" ht="57.6">
      <c r="D67" s="91" t="s">
        <v>266</v>
      </c>
      <c r="E67" s="91" t="s">
        <v>267</v>
      </c>
      <c r="F67" s="91" t="s">
        <v>268</v>
      </c>
    </row>
    <row r="69" spans="4:6" ht="30" customHeight="1">
      <c r="D69" s="53" t="s">
        <v>269</v>
      </c>
      <c r="E69" s="233" t="s">
        <v>270</v>
      </c>
      <c r="F69" s="233"/>
    </row>
    <row r="70" spans="4:6" ht="30" customHeight="1">
      <c r="D70" s="53" t="s">
        <v>271</v>
      </c>
      <c r="E70" s="233" t="s">
        <v>272</v>
      </c>
      <c r="F70" s="233"/>
    </row>
    <row r="73" spans="4:6">
      <c r="E73" s="93" t="s">
        <v>255</v>
      </c>
      <c r="F73" s="93" t="s">
        <v>273</v>
      </c>
    </row>
    <row r="74" spans="4:6" ht="28.9">
      <c r="E74" s="94" t="s">
        <v>274</v>
      </c>
      <c r="F74" s="95" t="s">
        <v>275</v>
      </c>
    </row>
    <row r="75" spans="4:6" ht="28.9">
      <c r="E75" s="96" t="s">
        <v>276</v>
      </c>
      <c r="F75" s="95" t="s">
        <v>277</v>
      </c>
    </row>
    <row r="76" spans="4:6" ht="28.9">
      <c r="E76" s="97" t="s">
        <v>132</v>
      </c>
      <c r="F76" s="95" t="s">
        <v>277</v>
      </c>
    </row>
    <row r="77" spans="4:6" ht="28.9">
      <c r="E77" s="98" t="s">
        <v>278</v>
      </c>
      <c r="F77" s="95" t="s">
        <v>277</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3565C8CD-E069-40A2-B1CD-CF67EF5B99C7}"/>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Anyela Viviana Buitrago Amarillo</cp:lastModifiedBy>
  <cp:revision/>
  <dcterms:created xsi:type="dcterms:W3CDTF">2021-05-10T15:52:34Z</dcterms:created>
  <dcterms:modified xsi:type="dcterms:W3CDTF">2026-05-28T17:29:41Z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