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idipronbgta.sharepoint.com/sites/MapadeRiesgosIDIPRON/Documentos compartidos/Riesgos 2026/Mapas de Riesgos de Gestión/Primer Seguimiento/Prestación de los Servicios Sociales/"/>
    </mc:Choice>
  </mc:AlternateContent>
  <xr:revisionPtr revIDLastSave="241" documentId="13_ncr:1_{525489D3-801C-4983-9A32-AB16E65CE88F}" xr6:coauthVersionLast="47" xr6:coauthVersionMax="47" xr10:uidLastSave="{8A7C6B49-85B0-4A97-938F-2875D390C3A2}"/>
  <bookViews>
    <workbookView xWindow="-98" yWindow="-98" windowWidth="21795" windowHeight="12975" tabRatio="789" xr2:uid="{E9951750-6718-4E65-99C4-7D8C6E70D595}"/>
  </bookViews>
  <sheets>
    <sheet name="CONTROL DE CAMBIOS" sheetId="12" r:id="rId1"/>
    <sheet name="Riesgos Gestión #1" sheetId="7" r:id="rId2"/>
    <sheet name="Riesgos Gestión #2" sheetId="9" r:id="rId3"/>
    <sheet name="Riesgos Gestión #3" sheetId="10" r:id="rId4"/>
    <sheet name="Riesgos Gestión #4" sheetId="11" r:id="rId5"/>
    <sheet name="Datos" sheetId="5" r:id="rId6"/>
    <sheet name="Instructivo" sheetId="4" r:id="rId7"/>
  </sheets>
  <definedNames>
    <definedName name="_xlnm.Print_Area" localSheetId="1">'Riesgos Gestión #1'!$A$1:$BC$21</definedName>
    <definedName name="_xlnm.Print_Area" localSheetId="2">'Riesgos Gestión #2'!$A$1:$BB$20</definedName>
    <definedName name="_xlnm.Print_Area" localSheetId="3">'Riesgos Gestión #3'!$A$1:$BC$26</definedName>
    <definedName name="_xlnm.Print_Area" localSheetId="4">'Riesgos Gestión #4'!$A$1:$BB$20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8" i="11" l="1"/>
  <c r="AA18" i="11"/>
  <c r="AF18" i="11"/>
  <c r="AF22" i="10" l="1"/>
  <c r="AF24" i="10"/>
  <c r="AF23" i="10"/>
  <c r="X23" i="10"/>
  <c r="AA23" i="10"/>
  <c r="X24" i="10"/>
  <c r="AA24" i="10"/>
  <c r="AF17" i="11" l="1"/>
  <c r="AA17" i="11"/>
  <c r="X17" i="11"/>
  <c r="K17" i="11"/>
  <c r="L17" i="11" s="1"/>
  <c r="M17" i="11" s="1"/>
  <c r="H17" i="11"/>
  <c r="I17" i="11" s="1"/>
  <c r="AF18" i="10"/>
  <c r="AF17" i="10"/>
  <c r="AF19" i="10"/>
  <c r="AF21" i="10"/>
  <c r="AF20" i="10"/>
  <c r="AA22" i="10"/>
  <c r="X22" i="10"/>
  <c r="AA21" i="10"/>
  <c r="X21" i="10"/>
  <c r="AA20" i="10"/>
  <c r="X20" i="10"/>
  <c r="AA19" i="10"/>
  <c r="X19" i="10"/>
  <c r="AA18" i="10"/>
  <c r="X18" i="10"/>
  <c r="AA17" i="10"/>
  <c r="X17" i="10"/>
  <c r="K17" i="10"/>
  <c r="L17" i="10" s="1"/>
  <c r="H17" i="10"/>
  <c r="I17" i="10" s="1"/>
  <c r="AA18" i="9"/>
  <c r="X18" i="9"/>
  <c r="AA17" i="9"/>
  <c r="X17" i="9"/>
  <c r="K17" i="9"/>
  <c r="L17" i="9" s="1"/>
  <c r="M17" i="9" s="1"/>
  <c r="H17" i="9"/>
  <c r="I17" i="9" s="1"/>
  <c r="AK18" i="11" l="1"/>
  <c r="AJ18" i="11" s="1"/>
  <c r="AK17" i="11"/>
  <c r="AJ17" i="11" s="1"/>
  <c r="AG17" i="11"/>
  <c r="AH17" i="11" s="1"/>
  <c r="AI17" i="11"/>
  <c r="AG18" i="11" s="1"/>
  <c r="N17" i="11"/>
  <c r="O17" i="11" s="1"/>
  <c r="AI17" i="10"/>
  <c r="AG18" i="10" s="1"/>
  <c r="M17" i="10"/>
  <c r="AK17" i="10" s="1"/>
  <c r="N17" i="10"/>
  <c r="O17" i="10" s="1"/>
  <c r="AG17" i="10"/>
  <c r="AH17" i="10" s="1"/>
  <c r="AI17" i="9"/>
  <c r="AG18" i="9" s="1"/>
  <c r="AG17" i="9"/>
  <c r="AH17" i="9" s="1"/>
  <c r="N17" i="9"/>
  <c r="O17" i="9" s="1"/>
  <c r="AK17" i="9"/>
  <c r="AJ17" i="9" s="1"/>
  <c r="AH18" i="11" l="1"/>
  <c r="AL18" i="11" s="1"/>
  <c r="AM18" i="11" s="1"/>
  <c r="AI18" i="11"/>
  <c r="AK18" i="9"/>
  <c r="AJ18" i="9" s="1"/>
  <c r="AL17" i="11"/>
  <c r="AM17" i="11" s="1"/>
  <c r="AJ17" i="10"/>
  <c r="AL17" i="10" s="1"/>
  <c r="AM17" i="10" s="1"/>
  <c r="AK18" i="10"/>
  <c r="AI18" i="10"/>
  <c r="AG19" i="10" s="1"/>
  <c r="AI19" i="10" s="1"/>
  <c r="AG20" i="10" s="1"/>
  <c r="AH18" i="10"/>
  <c r="AL17" i="9"/>
  <c r="AM17" i="9" s="1"/>
  <c r="AH18" i="9"/>
  <c r="AI18" i="9"/>
  <c r="AL18" i="9" l="1"/>
  <c r="AM18" i="9" s="1"/>
  <c r="AH19" i="10"/>
  <c r="AI20" i="10"/>
  <c r="AG21" i="10" s="1"/>
  <c r="AH20" i="10"/>
  <c r="AJ18" i="10"/>
  <c r="AL18" i="10" s="1"/>
  <c r="AM18" i="10" s="1"/>
  <c r="AK19" i="10"/>
  <c r="AI21" i="10" l="1"/>
  <c r="AG22" i="10" s="1"/>
  <c r="AH21" i="10"/>
  <c r="AJ19" i="10"/>
  <c r="AL19" i="10" s="1"/>
  <c r="AM19" i="10" s="1"/>
  <c r="AK20" i="10"/>
  <c r="AI22" i="10" l="1"/>
  <c r="AG23" i="10" s="1"/>
  <c r="AH22" i="10"/>
  <c r="AJ20" i="10"/>
  <c r="AL20" i="10" s="1"/>
  <c r="AM20" i="10" s="1"/>
  <c r="AK21" i="10"/>
  <c r="AI23" i="10" l="1"/>
  <c r="AG24" i="10" s="1"/>
  <c r="AH23" i="10"/>
  <c r="AJ21" i="10"/>
  <c r="AL21" i="10" s="1"/>
  <c r="AM21" i="10" s="1"/>
  <c r="AK22" i="10"/>
  <c r="AA19" i="7"/>
  <c r="X19" i="7"/>
  <c r="AA18" i="7"/>
  <c r="X18" i="7"/>
  <c r="AA17" i="7"/>
  <c r="AJ22" i="10" l="1"/>
  <c r="AL22" i="10" s="1"/>
  <c r="AM22" i="10" s="1"/>
  <c r="AK23" i="10"/>
  <c r="AI24" i="10"/>
  <c r="AH24" i="10"/>
  <c r="K17" i="7"/>
  <c r="L17" i="7" s="1"/>
  <c r="M17" i="7" s="1"/>
  <c r="X17" i="7"/>
  <c r="H17" i="7"/>
  <c r="I17" i="7" s="1"/>
  <c r="AI17" i="7" s="1"/>
  <c r="X41" i="4"/>
  <c r="Z41" i="4" s="1"/>
  <c r="AJ23" i="10" l="1"/>
  <c r="AL23" i="10" s="1"/>
  <c r="AM23" i="10" s="1"/>
  <c r="AK24" i="10"/>
  <c r="AJ24" i="10" s="1"/>
  <c r="AL24" i="10" s="1"/>
  <c r="AM24" i="10" s="1"/>
  <c r="AG17" i="7"/>
  <c r="N17" i="7"/>
  <c r="O17" i="7" s="1"/>
  <c r="AK17" i="7"/>
  <c r="AJ17" i="7" s="1"/>
  <c r="Y41" i="4"/>
  <c r="AK18" i="7" l="1"/>
  <c r="AH17" i="7"/>
  <c r="AL17" i="7" s="1"/>
  <c r="AM17" i="7" s="1"/>
  <c r="AG18" i="7"/>
  <c r="AK19" i="7" l="1"/>
  <c r="AJ18" i="7"/>
  <c r="AH18" i="7"/>
  <c r="AI18" i="7"/>
  <c r="AG19" i="7" s="1"/>
  <c r="AL18" i="7" l="1"/>
  <c r="AM18" i="7" s="1"/>
  <c r="AJ19" i="7"/>
  <c r="AI19" i="7"/>
  <c r="AH19" i="7"/>
  <c r="AL19" i="7" l="1"/>
  <c r="AM19"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70592962-8BE6-405E-9875-9B5CFF2629E5}">
      <text>
        <r>
          <rPr>
            <b/>
            <sz val="9"/>
            <color indexed="81"/>
            <rFont val="Tahoma"/>
            <family val="2"/>
          </rPr>
          <t>ACEPTAR EL RIESGO
REDUCIR EL RIESGO
EVITAR EL RIESGO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D0757EFD-52E5-47E0-B618-FF7DEB60C42C}">
      <text>
        <r>
          <rPr>
            <b/>
            <sz val="9"/>
            <color indexed="81"/>
            <rFont val="Tahoma"/>
            <family val="2"/>
          </rPr>
          <t>ACEPTAR EL RIESGO
REDUCIR EL RIESGO
EVITAR EL RIESGO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468C8F3C-B7B2-4249-90F7-F8CEB6D26360}">
      <text>
        <r>
          <rPr>
            <b/>
            <sz val="9"/>
            <color indexed="81"/>
            <rFont val="Tahoma"/>
            <family val="2"/>
          </rPr>
          <t>ACEPTAR EL RIESGO
REDUCIR EL RIESGO
EVITAR EL RIESGO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B2BF1E2C-7E28-455F-A3A6-B89BB91D3584}">
      <text>
        <r>
          <rPr>
            <b/>
            <sz val="9"/>
            <color indexed="81"/>
            <rFont val="Tahoma"/>
            <family val="2"/>
          </rPr>
          <t>ACEPTAR EL RIESGO
REDUCIR EL RIESGO
EVITAR EL RIESGO</t>
        </r>
      </text>
    </comment>
  </commentList>
</comments>
</file>

<file path=xl/sharedStrings.xml><?xml version="1.0" encoding="utf-8"?>
<sst xmlns="http://schemas.openxmlformats.org/spreadsheetml/2006/main" count="802" uniqueCount="416">
  <si>
    <t>CONTROL DE CAMBIOS</t>
  </si>
  <si>
    <t>A continuación se presentan los cambios realizados de los riesgos en el proceso</t>
  </si>
  <si>
    <t xml:space="preserve">FECHA </t>
  </si>
  <si>
    <t>CAMBIO REALIZADO</t>
  </si>
  <si>
    <r>
      <rPr>
        <b/>
        <u/>
        <sz val="11"/>
        <color theme="1"/>
        <rFont val="Calibri"/>
        <family val="2"/>
        <scheme val="minor"/>
      </rPr>
      <t>Riesgo #1:</t>
    </r>
    <r>
      <rPr>
        <sz val="11"/>
        <color theme="1"/>
        <rFont val="Calibri"/>
        <family val="2"/>
        <scheme val="minor"/>
      </rPr>
      <t xml:space="preserve"> Para el control 3, s</t>
    </r>
    <r>
      <rPr>
        <sz val="11"/>
        <color theme="1"/>
        <rFont val="Calibri"/>
        <family val="2"/>
        <scheme val="minor"/>
      </rPr>
      <t xml:space="preserve">e actualizan: </t>
    </r>
    <r>
      <rPr>
        <u/>
        <sz val="11"/>
        <color theme="1"/>
        <rFont val="Calibri"/>
        <family val="2"/>
        <scheme val="minor"/>
      </rPr>
      <t>RESPONSABLE DEL CONTROL</t>
    </r>
    <r>
      <rPr>
        <sz val="11"/>
        <color theme="1"/>
        <rFont val="Calibri"/>
        <family val="2"/>
        <scheme val="minor"/>
      </rPr>
      <t xml:space="preserve">, incluyendo la STLP, quedando: Profesional/es delegado(a)/s para las PQR  de la Subdirección poblacional, Subdirección de  oportunidades, y Subdirección Tecnica de Lineamientos y Politicas  y </t>
    </r>
    <r>
      <rPr>
        <u/>
        <sz val="11"/>
        <color theme="1"/>
        <rFont val="Calibri"/>
        <family val="2"/>
        <scheme val="minor"/>
      </rPr>
      <t>EVIDENCIA DE LA EJECUCIÓN DEL CONTROL</t>
    </r>
    <r>
      <rPr>
        <sz val="11"/>
        <color theme="1"/>
        <rFont val="Calibri"/>
        <family val="2"/>
        <scheme val="minor"/>
      </rPr>
      <t xml:space="preserve"> quedando así: Tablero  de control y seguimiento requerimientos cordis y Bogotá te escucha -M-DAL-FT-009 de seguimiento/OFICIO CÓD: A-GDO-FT-016, con la correspondiente radicación.  </t>
    </r>
    <r>
      <rPr>
        <sz val="11"/>
        <color theme="1"/>
        <rFont val="Calibri"/>
        <family val="2"/>
        <scheme val="minor"/>
      </rPr>
      <t xml:space="preserve">
Se modifica las acciones de fortalecimiento y las fechas de implementación en la vigencia 2026</t>
    </r>
  </si>
  <si>
    <r>
      <rPr>
        <b/>
        <u/>
        <sz val="11"/>
        <color theme="1"/>
        <rFont val="Calibri"/>
        <family val="2"/>
        <scheme val="minor"/>
      </rPr>
      <t>Riesgo #2:</t>
    </r>
    <r>
      <rPr>
        <sz val="11"/>
        <color theme="1"/>
        <rFont val="Calibri"/>
        <family val="2"/>
        <scheme val="minor"/>
      </rPr>
      <t xml:space="preserve"> Se</t>
    </r>
    <r>
      <rPr>
        <sz val="11"/>
        <color theme="1"/>
        <rFont val="Calibri"/>
        <family val="2"/>
        <scheme val="minor"/>
      </rPr>
      <t xml:space="preserve"> actualiza la acciones de fortalecimiento y las fechas de implementación en la vigencia 2026, quedando redactada así:
</t>
    </r>
    <r>
      <rPr>
        <i/>
        <sz val="11"/>
        <color theme="1"/>
        <rFont val="Calibri"/>
        <family val="2"/>
        <scheme val="minor"/>
      </rPr>
      <t>Desarrollar 2  capacitaciones en el año 2026 dirigidos a equipos misionales responsables de dar respuesta a PQRS, enfocados en el manejo adecuado de casos relacionados con trato inadecuado, garantizando respuestas claras, empáticas y ajustadas a la normativa vigente, como estrategia para prevenir riesgos reputacionales y fortalecer la confianza ciudadana.</t>
    </r>
    <r>
      <rPr>
        <sz val="11"/>
        <color theme="1"/>
        <rFont val="Calibri"/>
        <family val="2"/>
        <scheme val="minor"/>
      </rPr>
      <t xml:space="preserve">
PRODUCTO: Acta A-GDH-FT-004 / Registro de asistencia A-GDH-FT-010 / Presentación de la capacitación. con fechas para implementar: 1)15/06/2026 / 2)30/11/2026</t>
    </r>
  </si>
  <si>
    <r>
      <rPr>
        <b/>
        <u/>
        <sz val="11"/>
        <color theme="1"/>
        <rFont val="Calibri"/>
        <family val="2"/>
        <scheme val="minor"/>
      </rPr>
      <t>Riesgo #3:</t>
    </r>
    <r>
      <rPr>
        <sz val="11"/>
        <color theme="1"/>
        <rFont val="Calibri"/>
        <family val="2"/>
        <scheme val="minor"/>
      </rPr>
      <t xml:space="preserve"> Para el control 1, se actualizan: RESPONSABLE DEL CONTROL, PERIODICIDAD y CÓMO SE REALIZA LA ACTIVIDAD DE CONTROL, Se incluyen todos los componentes de derecho que realicen actividades, así como las actividades intra e inter Insitucionales. Adicional la frecuencia se plantea con seguimiento más constante en mensualmente.
Para el control 2, se actualizan: RESPONSABLE DEL CONTROL y PERIODICIDAD , Se incluyen todos los componentes de derecho que realicen actividades. Adicional la frecuencia se plantea con seguimiento más constante
Se mantienen las acciones de fortalecimiento ajustando la fecha de implementación a la vigencia 2026</t>
    </r>
  </si>
  <si>
    <r>
      <rPr>
        <b/>
        <u/>
        <sz val="11"/>
        <color theme="1"/>
        <rFont val="Calibri"/>
        <family val="2"/>
        <scheme val="minor"/>
      </rPr>
      <t xml:space="preserve">Riesgo #4: </t>
    </r>
    <r>
      <rPr>
        <sz val="11"/>
        <color theme="1"/>
        <rFont val="Calibri"/>
        <family val="2"/>
        <scheme val="minor"/>
      </rPr>
      <t>Se elimina el control 2, el proceso justifica indicando que debido a los cambios en la naturaleza del proceso,  en donde este ya no hace  parte de la competencia  de  la STLP , por lo tanto no se puede aplicar el control
Se actualiza la acción de fortalecimiento y la fecha de implementación</t>
    </r>
  </si>
  <si>
    <t>Se podrán incluir más filas de acuerdo a la cambios realizados</t>
  </si>
  <si>
    <t xml:space="preserve">DIRECCIONAMIENTO ESTRATÉGICO </t>
  </si>
  <si>
    <t>MAPA DE RIESGOS DE GESTIÓN Y RIESGOS FISCALES</t>
  </si>
  <si>
    <t>Proceso</t>
  </si>
  <si>
    <t>Prestación de los Servicios Sociales en el marco del Modelo Pedagógico Institucional</t>
  </si>
  <si>
    <t>Objetivo del Proceso</t>
  </si>
  <si>
    <t>Prestar los servicios sociales desde un modelo pedagógico basado en los principios de afecto, alegría y libertad a los niños, niñas, adolescentes y jóvenes en habitabilidad en calle y en riesgo de habitarla, vulnerabilidad, fragilidad social, victimas y en riesgo de explotación sexual comercial o en conflicto con la ley en la Ciudad, implementando estrategias, programas y modelos orientados a desarrollo de capacidades y generación de oportunidades contribuyendo en la construcción de su proyecto y sentido de vida</t>
  </si>
  <si>
    <t>Alcance</t>
  </si>
  <si>
    <t>Inicia con las acciones territoriales que permitan la atención y vinculación de los NNAJ pertenecientes a los grupos etarios y poblacionales sujetos de la atención institucional y termina con su desvinculación o egreso</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</si>
  <si>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</si>
  <si>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</si>
  <si>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</si>
  <si>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</si>
  <si>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</si>
  <si>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</si>
  <si>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</si>
  <si>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</si>
  <si>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</si>
  <si>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</si>
  <si>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</si>
  <si>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</si>
  <si>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</si>
  <si>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</si>
  <si>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</si>
  <si>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</si>
  <si>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</si>
  <si>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</si>
  <si>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</si>
  <si>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</si>
  <si>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</si>
  <si>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</si>
  <si>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</si>
  <si>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</si>
  <si>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</si>
  <si>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</si>
  <si>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</si>
  <si>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</si>
  <si>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</si>
  <si>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</si>
  <si>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</si>
  <si>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</si>
  <si>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</si>
  <si>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</si>
  <si>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</si>
  <si>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</si>
  <si>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</si>
  <si>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</si>
  <si>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</si>
  <si>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</si>
  <si>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</si>
  <si>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</si>
  <si>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</si>
  <si>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</si>
  <si>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</si>
  <si>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</si>
  <si>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</si>
  <si>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</si>
  <si>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</si>
  <si>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</si>
  <si>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Económico y Reputacional</t>
  </si>
  <si>
    <t>Incumplimiento de las expectativas de los(as) NNAJ frente la oferta de servicios del modelo pedagógico</t>
  </si>
  <si>
    <t>Quejas y/o reclamos de los(as) NNAJ y/o sus familias en contra de la entidad</t>
  </si>
  <si>
    <t>Posibilidad de afectación reputacional por quejas, y reclamos de los(as) NNAJ y/o sus familias en contra de la entidad, por el incumplimiento de las expectativas de los(as) NNAJ frente la oferta de servicios del modelo pedagógico</t>
  </si>
  <si>
    <t>El riesgo afecta la imagen de la entidad con algunos usuarios de relevancia frente al logro de los objetivos.</t>
  </si>
  <si>
    <t>Profesional del Componente de Derecho Psicosocial de la Subdirección Poblacional</t>
  </si>
  <si>
    <t xml:space="preserve">Bimestral </t>
  </si>
  <si>
    <t>Verificar que las intervenciones psicosociales realizadas a los/as NNAJ y sus familias, correspondan a lo definido en el Plan de Atención Individual y Familiar.</t>
  </si>
  <si>
    <t>Se seleccionan aleatoriamente casos de NNAJ atendidos en las UPI. Se revisan las intervenciones registradas por los equipos psicosociales en el marco de la estrategia “¿UPI como vamos?”, contrastándolas con los objetivos del Plan de Atención Individual y Familiar. Los hallazgos se registran en el Acta A-GDO-FT-004 y el formato A-GDH-FT-010</t>
  </si>
  <si>
    <t>Se comunica a los equipos psicosociales a través de correo electrónico,  los casos que presentan inconsistencias, ausencia de intervenciones o intervenciones no alineadas con los objetivos del plan, solicitando su priorización y ajuste correspondiente.</t>
  </si>
  <si>
    <t>Actas A-GDO-FT-004 de verificación y  formatos de asistencia A-GDH-FT-010  y listados de NNAJ revisados con anotaciones sobre hallazgos y acciones de mejora.
Correo electrónico a los equipos psicosociales ( cuando aplique)</t>
  </si>
  <si>
    <t>Detectivo</t>
  </si>
  <si>
    <t>Manual</t>
  </si>
  <si>
    <t>Documentado</t>
  </si>
  <si>
    <t>Manual de procesos y procedimientos del Componente de Derecho psicosocial</t>
  </si>
  <si>
    <t>Aleatoria</t>
  </si>
  <si>
    <t>Con registro</t>
  </si>
  <si>
    <t>Actas A-GDO-FT-004 de verificación, formatos A-GDH-FT-010 de registro de asistencia, y listados de NNAJ revisados con anotaciones sobre hallazgos y acciones de mejora.
Correo electrónico a los equipos psicosociales ( cuando aplique)</t>
  </si>
  <si>
    <t>REDUCIR EL RIESGO</t>
  </si>
  <si>
    <t xml:space="preserve">1) Implementar dos (2) jornadas anuales de sensibilización dirigidas al personal misional, orientadas a fortalecer la atención con enfoque pedagógico, trato digno y garantía de derechos, como estrategia para identificar, analizar, atender y mitigar riesgos reputacionales derivados de PQR interpuestas por los NNAJ y sus familias frente al modelo pedagógico.
PRODUCTO: 
Acta A-GDH-FT-004  
Registro de asistencia A-GDH-FT-010 
Presentación de la capacitación.
2) Dos Capacitaciones en el año 2026 a los responsables de contestación del PQRS para dar respuesta oportuna y el  diligenciamiento del Tablero de control y seguimiento requerimientos cordis y Bogotá te escucha M-DAL-FT-009 para el seguimiento. 
PRODUCTO: 
Acta A-GDH-FT-004  
Registro de asistencia A-GDH-FT-010 Presentación de la capacitación.
 </t>
  </si>
  <si>
    <t>1) Profesional/es delegado/a para las PQR  de la Subdirección Técnica Poblacional.
2) Profesional/es delegado/a de la Subdirección Técnica Poblacional.</t>
  </si>
  <si>
    <t>1)15/06/2026
2) 30/11/2026</t>
  </si>
  <si>
    <r>
      <rPr>
        <b/>
        <sz val="11"/>
        <color rgb="FF000000"/>
        <rFont val="Times New Roman"/>
        <family val="1"/>
      </rPr>
      <t xml:space="preserve">
</t>
    </r>
    <r>
      <rPr>
        <sz val="11"/>
        <color rgb="FF000000"/>
        <rFont val="Times New Roman"/>
        <family val="1"/>
      </rPr>
      <t xml:space="preserve">
</t>
    </r>
    <r>
      <rPr>
        <b/>
        <sz val="11"/>
        <color rgb="FF000000"/>
        <rFont val="Times New Roman"/>
        <family val="1"/>
      </rPr>
      <t xml:space="preserve">Enero-Febrero
</t>
    </r>
    <r>
      <rPr>
        <sz val="11"/>
        <color rgb="FF000000"/>
        <rFont val="Times New Roman"/>
        <family val="1"/>
      </rPr>
      <t xml:space="preserve">Se realiza proceso de seguimeiento a los profesionales mediante como vamos sicosociales en UPI. en el cual se realizo verificacion de las intervenciones realizadas para los meses de enero y  febrero. en el cual se evidenciaron invervenciones de las cuales no corresponden al PAIF, pero estas dan respuesta situaciones de indentificacion de presenta conducta suicida o  intervenciones en crisis, de igual manera esta no se realizan  con areas de ajuste asi mismo se leas socializa el documento interno para la ejecucion de las mismas de Servita, Santa Lucia, Oasis, La 27, Florida, Oasis, Perdomo, La 32, Conservatorio, Bosa y la 27
</t>
    </r>
    <r>
      <rPr>
        <b/>
        <sz val="11"/>
        <color rgb="FF000000"/>
        <rFont val="Times New Roman"/>
        <family val="1"/>
      </rPr>
      <t xml:space="preserve">Marzo-Abril
</t>
    </r>
    <r>
      <rPr>
        <sz val="11"/>
        <color rgb="FF000000"/>
        <rFont val="Times New Roman"/>
        <family val="1"/>
      </rPr>
      <t>Durante el bimestre de marzo–abril se realizó el proceso de seguimiento a los y las profesionales psicosociales mediante la estrategia “UPI ¿Cómo Vamos?”, con el propósito de verificar que las intervenciones psicosociales efectuadas con (NNAJ) y sus familias correspondieran a lo establecido en el Plan de Atención Individual y Familiar, para el desarrollo del control, se aplico en las UPI: Servitá, Santa Lucía, Oasis, Perdomo, La 27, Florida, Perdomo, La 32, Conservatorio, y Bosa. Como resultado, se evidenció que las intervenciones revisadas respondieron principalmente se identificaron aspectos susceptibles de fortalecimiento, los cuales fueron socializados con los equipos, para la adecuada ejecución de las intervenciones psicosociales. El seguimiento quedo registrado en el Acta A-GDO-FT-004 y en el Formato A-GDH-FT-010, como soporte del control realizado.</t>
    </r>
  </si>
  <si>
    <t>En cumplimiento de la acción de fortalecimiento, durante el primer semestre se desarrolló la primera jornada de fortalecimiento en gestión de PQRS el día 21 de abril de 2026 en la UPI La 32. Esta actividad fue liderada por profesionales de los componentes psicosocial y sociolegal de la Subdirección Técnica Poblacional. La jornada tuvo como propósito fortalecer las capacidades del personal misional frente a la atención de requerimientos relacionados con PQRS, abordando aspectos normativos de la Ley 1755 de 2015, la clasificación de las solicitudes, los tiempos de respuesta, las características de las respuestas y las implicaciones derivadas. Asimismo, se reforzaron orientaciones para el manejo adecuado de casos asociados a presunto trato inadecuado, promoviendo respuestas claras, empáticas, oportunas y ajustadas a la normativa vigente para mitigar las PQRS por el incumplimiento de las expectativas de NNAJ frente la oferta de servicios del modelo pedagógico.</t>
  </si>
  <si>
    <t xml:space="preserve">No se materializó el riesgo en el periodo </t>
  </si>
  <si>
    <t xml:space="preserve">De acuerdo con la evidencia cargada en el control, se observan las  actas A-GDO-FT-004 de verificación, pero no todas cuentn con los formatos de asistencia A-GDH-FT-010. </t>
  </si>
  <si>
    <t>El(la) profesional responsable delegado(a) por la gerencia operativa (Externado e Internado - Gerencia operativa)</t>
  </si>
  <si>
    <t>Mensual</t>
  </si>
  <si>
    <t>Verificar que las actividades desarrolladas en las Unidades de Protección Integral, tanto en internado como en externado, estén orientadas al cumplimiento de la misión institucional y los objetivos del modelo pedagógico, asegurando una atención de calidad para los/as NNAJ.</t>
  </si>
  <si>
    <t>Se recibe de las áreas de servicio el formato "Planeación y Seguimiento Mensual de Actividades con NNAJ en las Unidades de Protección Integral" (M-PSS-FT-104), donde se detallan las actividades planificadas y ejecutadas con los(as) NNAJ en las Unidades de Protección Integral. Tras revisar que dichas actividades estén alineadas con la misión institucional y los objetivos del modelo pedagógico, si cumplen con los criterios establecidos, el Responsable de Unidad pone su nombre en el formato aprobándolas.</t>
  </si>
  <si>
    <t>Cuando el Responsable de Unidad detecta observaciones o desviaciones en las actividades planificadas por las áreas de servicio, devuelve el formato M-PSS-FT-104 al área correspondiente, señalando las inconsistencias y solicitando los ajustes necesarios para asegurar la alineación con la misión institucional y los objetivos del modelo pedagógico. Una vez realizadas las correcciones, el área de servicio reenvía el formato para su revisión y aprobación final.</t>
  </si>
  <si>
    <t>Formatos M-PSS-FT-104 Aprobados: Documentos Aprobados con el nombre del o la Responsable de Unidad que evidencian la conformidad de las actividades con la nacionalidad, que describe lo planeado y lo ejecutado, basado en el modelo pedagógico, por medio de un solo PDF por UPI
Registros de devoluciones y ajustes por correo electrónico: En caso de que se requieran modificaciones, se mantendrán registros de las devoluciones realizadas y las correcciones implementadas por las áreas de servicio.</t>
  </si>
  <si>
    <t>Preventivo</t>
  </si>
  <si>
    <t>M-DAL-MA-009-Manual Operativo Modalidad De Atención Internado Para NNAJ Con Alta Vulnerabilidad Social Y Económica y/o Vulneración De Derechos</t>
  </si>
  <si>
    <t>Continua</t>
  </si>
  <si>
    <t>Formatos M-PSS-FT-104 Aprobados: Documentos firmados por el Responsable de Unidad que evidencian la conformidad de las actividades con la misionalidad y el modelo pedagógico.​
Registros de devoluciones y ajustes por correo electrónico</t>
  </si>
  <si>
    <t>"Enero:
En cumplimiento del objetivo del control, durante el mes de enero se verificó, mediante la revisión mensual del formato “Planeación y Seguimiento de Actividades con NNAJ en las Unidades de Protección Integral” (M-PSS-FT-104), que las actividades desarrolladas en las UPI en modalidad internado y externado: Bosa, Conservatorio, Florida, La 27, La 32, Oasis, Perdomo, Santa Lucía y Servitá se encuentran alineadas con la misión institucional y el modelo pedagógico por los componentes de Educación, Convivencia, Psicosocial, Sociolegal, Deportes, Artes y Espiritualidad evidencian coherencia entre lo planificado y lo ejecutado en cada UPI, sin presentarse novedades, modificaciones o desviaciones de las acciones misionales y de atención con los/as NNAJ.
Febrero:
Se realizó el diligenciamiento y cumplimiento del formato Planeación y Seguimiento Mensual de Actividades con NNAJ (M-PSS-FT-104) en las UPI, se evidenció las actividades desarrolladas en nueve (9) UPI, correspondientes a Bosa, Perdomo, Santa Lucía, Florida, Oasis, Conservatorio, UPI 27, UPI 32 y Servitá en las modalidades de Internado y Externado. En dichas unidades se verificó la ejecución de actividades por parte de los componentes de Salud, Artes, Deportes, Espiritualidad, Educación y Convivencia, conforme a lo planificado en cada formato, Adicionalmente, para las UPI 32 y Perdomo se evidenció el desarrollo de acciones complementarias relacionadas con talleres, terapia ocupacional, convenios y Deporvida, las cuales también se encuentran registradas 
Marzo:
Durante el mes de marzo, los profesionales de apoyo de las Unidades de Protección Integral de Perdomo, Bosa, La 32 Santa Lucía Conservatorio, Oasis, Florida, La 27 y Servitá realizaron la verificación de las actividades reportadas por los diferentes componentes, evidenciando una correcta ejecución de las mismas. Cabe resaltar que la presencia de los componentes en cada unidad depende de la oferta académica de cada UPI y de las necesidades del servicio. Como novedad, se reporta que en la Unidad La 27 los componentes prestaron sus servicios hasta el 13 de marzo, debido al cierre temporal de la UPI. Durante este periodo, los servicios fueron trasladados a la unidad de Servitá, a donde se reubicaron temporalmente los adolescentes.
Abril
Durante el mes de abril, los profesionales de apoyo de las UPI: Perdomo, Bosa, La 32, Santa Lucía, Conservatorio, Oasis, Florida, La 27, La Victoria, El Castillo, Luna Park  y Servitá realizaron la verificación de las actividades reportadas por los diferentes componentes, evidenciando una adecuada ejecución de estas, de acuerdo con la oferta académica, las dinámicas propias de cada UPI y las necesidades del servicio. Como novedad para este periodo, se incluyó a las Unidades de Protección Integral La Victoria y El Castillo, de conformidad con el memorando del 17 de abril, cuyo asunto corresponde a “Lineamiento provisional para la oferta de cupos por Unidad de Protección Integral vigencia 2026”, CORDIS 2026IE1707, mediante el cual dichas unidades se integran a la modalidad de Externado de la Gerencia Operativa."</t>
  </si>
  <si>
    <t>N/A</t>
  </si>
  <si>
    <t xml:space="preserve">De acuerdo con la evidencia cargada se puede evidenciar los formatos M-PSS-FT-104 Aprobados con el nombre del o la Responsable de Unidad  o la persona que realizo los formatos, los cuales  evidencian las actividades  planeadas y las ejecutadas, basadas en el modelo pedagógico. </t>
  </si>
  <si>
    <t xml:space="preserve">Profesional/es delegado(a)/s para las PQR  de la Subdirección poblacional, Subdirección de  oportunidades, y Subdirección Tecnica de Lineamientos y Politicas </t>
  </si>
  <si>
    <t>Cada que se requiera o que se detecte una PQR asociada</t>
  </si>
  <si>
    <t>Revisar que las Subdirecciones misionales den respuesta oportuna a las PQR relacionadas con temas de incumpimiento al modelo pedagógico</t>
  </si>
  <si>
    <t>Al recibir la PQR, se informa y da traslado a la subdirección correspondiente con el fin de que realice el monitoreo en tiempo real a la situación presentada se solicita información a UPI o Gerencia y se gestiona la respuesta en 5 días a través del aplicativo Bogotá te escucha o con radicado a través de Cordis. 
Se remite copia al encargado de la UPI o gerencia para seguimiento a compromisos.</t>
  </si>
  <si>
    <t xml:space="preserve">Dar respuesta inmediata a la PQR relacionada con el incumplimiento al Modelo Pedagógico, a través de BTE y/o Cordis </t>
  </si>
  <si>
    <t xml:space="preserve">Tablero  de control y seguimiento requerimientos cordis y Bogotá te escucha -M-DAL-FT-009 de seguimiento. 
OFICIO CÓD: A-GDO-FT-016, con la correspondiente radicación.  </t>
  </si>
  <si>
    <t>Correctivo</t>
  </si>
  <si>
    <t>PERMANENCIA EN ACTIVIDADES DE CORRESPONSABILIDAD MODALIDAD ESTÍMULO M-DAL-PR-012</t>
  </si>
  <si>
    <t>Tablero  de control y seguimiento requerimientos cordis y Bogotá te escucha -M-DAL-FT-009 de seguimiento. 
Informes mensuales de seguimiento, PQRS Recibidas y el radicado de respuesta de las PQRS.</t>
  </si>
  <si>
    <r>
      <rPr>
        <sz val="11"/>
        <color rgb="FF000000"/>
        <rFont val="Times New Roman"/>
        <family val="1"/>
      </rPr>
      <t xml:space="preserve">
</t>
    </r>
    <r>
      <rPr>
        <b/>
        <sz val="11"/>
        <color rgb="FF000000"/>
        <rFont val="Times New Roman"/>
        <family val="1"/>
      </rPr>
      <t xml:space="preserve">STO
</t>
    </r>
    <r>
      <rPr>
        <sz val="11"/>
        <color rgb="FF000000"/>
        <rFont val="Times New Roman"/>
        <family val="1"/>
      </rPr>
      <t xml:space="preserve">Para el mes de enero directamente a la Subdirección Técnica de Oportunidades no se presentaron PQR relacionadas con temas de incumplimiento al modelo pedagógico. Sin embargo, a través de la Gerencia Estrategias de Corresponsabilidad se dio respuesta oportuna a los tres requerimientos radicados en el mes de enero de 2026. Para el mes de febrero y marzo desde la Gerencia de Estrategias de Corresponsabilidad se dio respuesta oportuna a cinco (5) requeimientos. 
STO: Para el periodo: Febrero, Marzo, Abril directamente a la Subdirección Técnica de Oportunidades no se presentaron PQR relacionadas con temas de incumplimiento al modelo pedagógico.
</t>
    </r>
    <r>
      <rPr>
        <b/>
        <sz val="11"/>
        <color rgb="FF000000"/>
        <rFont val="Times New Roman"/>
        <family val="1"/>
      </rPr>
      <t xml:space="preserve">STP
</t>
    </r>
    <r>
      <rPr>
        <sz val="11"/>
        <color rgb="FF000000"/>
        <rFont val="Times New Roman"/>
        <family val="1"/>
      </rPr>
      <t xml:space="preserve">Enero:
Se evidencia acta por parte de Subdireción Técnica Poblacional, que no hubo PQRS del incumplimiento por el modelo pedagógico.
Febrero:
Se evidencia mediante acta que no hubo PQRS relacionadas con incumplimiento del modelo pedagógico en el mes de febrero, en la cual se deja constancia de que no se presentaron PQRS en las (UPI).
Marzo
No hubo PQRS relacionadas con incumplimiento del modelo pedagógico en el mes de marzo, en la cual se deja constancia de que no se presentaron PQRS en las (UPI).
Abril:
Durante el mes de abril no se registraron PQRSD relacionadas con incumplimientos frente al modelo pedagógico; en consecuencia, se deja acta como constancia.
</t>
    </r>
    <r>
      <rPr>
        <b/>
        <sz val="11"/>
        <color rgb="FF000000"/>
        <rFont val="Times New Roman"/>
        <family val="1"/>
      </rPr>
      <t xml:space="preserve">STLP
</t>
    </r>
    <r>
      <rPr>
        <sz val="11"/>
        <color rgb="FF000000"/>
        <rFont val="Times New Roman"/>
        <family val="1"/>
      </rPr>
      <t xml:space="preserve">Para la vigencia del primer trimestre (enero, febrero, marzo) del año 2026, no se registraron requerimientos asociados al Modelo Pedagógico. 
ABRIL: En el presente mes del año 2026 no se recibieron requerimientos en referencia al Modelo Pedagógico.
</t>
    </r>
  </si>
  <si>
    <t>De acuerrdo con la evidencia cargada, de la subdirección de oportunudades se observa el cargue de del tablero de control correspondientes a las PQRS y los oficios A-GDO-FT-016, con sus radicados, correspondientes a los meses de enero a marzo; Por otro lado, en la subdirección técnica poblacional adjuntaros unas actas donde expresan que de los meses de enero a abril no se recibieron PQRS relacionados con el módelo pedagógico del Instituto. 
Accion de fortalecimiento: 
Sec evidencia que la subdirección técnica poblacional llevo a cabo una jornada de sencibilización y/o capacitación en focada a los PQRS y el acta A-GDH-FT-004, junto al registro de asistencia A-GDH-FT-010 y la Presentación de la capacitación.
Las dos acciones de fortalecimiento se encuentran en términos</t>
  </si>
  <si>
    <t xml:space="preserve">Se podrán incluir más filas de acuerdo a la cantidad de riesgos que se requieran relacionar </t>
  </si>
  <si>
    <t>Reputacional</t>
  </si>
  <si>
    <t>Debido a ocurrencia de situaciones de trato inadecuado a NNAJ, servidores o contratistas del Idipron.</t>
  </si>
  <si>
    <t>Quejas y escándalos mediáticos</t>
  </si>
  <si>
    <t>Posibilidad de afectación reputacional por quejas y escándalos mediáticos debido a ocurrencia de situaciones de trato inadecuado a NNAJ, servidores o contratistas del Idipron</t>
  </si>
  <si>
    <t>El riesgo afecta la imagen de la entidad con efecto publicitario sostenido a nivel de sector administrativo o distrital</t>
  </si>
  <si>
    <t>Subdirectores Misionales y/o a quien deleguen</t>
  </si>
  <si>
    <t>Cada vez que se reciba un requerimiento PQRS relacionada la ocurrencia de situaciones de trato inadecuado a NNAJ, servidores(a) o contratistas del IDIPRON</t>
  </si>
  <si>
    <t>Garantizar una respuesta oportuna, clara y congruente con el requerimiento PQRS relacionada con la ocurrencia de situaciones de trato inadecuado a NNAJ, servidores o contratistas del IDIPRON, desde cada una de las Subdirecciones Misionales y Gerencias</t>
  </si>
  <si>
    <t xml:space="preserve">El profesional de cada Subdirección  delegado consultará con las UPI o Gerencia, acorde corresponda, el caso reportado, y  dara  respuesta a los requerimientos PQRS relacionada con la ocurrencia de situaciones de trato inadecuado a NNAJ, servidores o contratistas del IDIPRON, dentro de los tiempos establecidos para tal fin. </t>
  </si>
  <si>
    <t>Se escala a la Subdirección por correo electrónico con copia a la dependencia involucrada</t>
  </si>
  <si>
    <t>OFICIO CÓD: A-GDO-FT-016, con la correspondiente radicación.  
Tablero  de control y seguimiento requerimientos cordis y Bogotá te escucha M-DAL-FT-009 de seguimiento.</t>
  </si>
  <si>
    <t>ATENCIÓN Y REQUERIMIENTO Y DENUNCIAS CIUDADANAS A TRAVÉS DEL SISTEMA DISTRITAL PARA GESTIÓN DE PETICIONES CIUDADANAS BOGOTÁ TE ESCUCHA-E-SCI-PR-001</t>
  </si>
  <si>
    <t>Sharepoint 
Correos electrónicos con observaciones ( Cuando aplique</t>
  </si>
  <si>
    <t>1) Desarrollar 2  capacitaciones en el año 2026 dirigidos a equipos misionales responsables de dar respuesta a PQRS, enfocados en el manejo adecuado de casos relacionados con trato inadecuado, garantizando respuestas claras, empáticas y ajustadas a la normativa vigente, como estrategia para prevenir riesgos reputacionales y fortalecer la confianza ciudadana.
PRODUCTO: 
Acta A-GDH-FT-004 
Registro de asistencia A-GDH-FT-010 
Presentación de la capacitación.</t>
  </si>
  <si>
    <t xml:space="preserve">1) Profesional/es delegado(a)/s para las PQR  de la Subdirección poblacional y de oportunidades </t>
  </si>
  <si>
    <t>1)15/06/2026
2)30/11/2026</t>
  </si>
  <si>
    <r>
      <rPr>
        <sz val="11"/>
        <color rgb="FF000000"/>
        <rFont val="Times New Roman"/>
        <family val="1"/>
      </rPr>
      <t xml:space="preserve"> 
</t>
    </r>
    <r>
      <rPr>
        <b/>
        <sz val="11"/>
        <color rgb="FF000000"/>
        <rFont val="Times New Roman"/>
        <family val="1"/>
      </rPr>
      <t>STO:</t>
    </r>
    <r>
      <rPr>
        <sz val="11"/>
        <color rgb="FF000000"/>
        <rFont val="Times New Roman"/>
        <family val="1"/>
      </rPr>
      <t xml:space="preserve"> Para el periodo Enero: en la Subdirección Técnica de Oportunidades, no se recibieron casos relacionados con trato inadecuado. 
STO: Para el periodo: Febrero, Marzo, Abril directamente a la Subdirección Técnica de Oportunidades no se presentaron PQR relacionadas con temas de incumplimiento al modelo pedagógico.
</t>
    </r>
    <r>
      <rPr>
        <b/>
        <sz val="11"/>
        <color rgb="FF000000"/>
        <rFont val="Times New Roman"/>
        <family val="1"/>
      </rPr>
      <t xml:space="preserve">STP
</t>
    </r>
    <r>
      <rPr>
        <sz val="11"/>
        <color rgb="FF000000"/>
        <rFont val="Times New Roman"/>
        <family val="1"/>
      </rPr>
      <t xml:space="preserve">Enero:
Por parte de la Subdirecion Técnica Poblacional, no se obtuvo casos relacionados con el trato inadecuado de PQRS.
Febrero:
En la evidencia correspondiente al formato A-GDO-FT-016, se registra la PQRS presentada por una mamá por presunto trato inadecuado por parte de una profesional de la UPI La 27 hacia su hijo, se deja constancia de que IDIPRON tiene como pilar fundamental el respeto y la dignidad de los beneficiarios, por lo cual se indica que el caso será revisado para verificar la conducta de la profesional implicada frente a los protocolos institucionales de buen trato y ética profesional, Como soporte adicional, se presenta el Tablero de Control y Seguimiento de Requerimientos (M-DAL-FT-009), en el cual se evidencia el registro y seguimiento de las PQRS correspondientes al mes de febrero.
Marzo:
El control se revisa por medio del correo electronico pqrpoblacional@idipron.gov.co donde se hayaron tres quejas correspondientes a trato inadecuado a NNAJ radicadas con los cordis 2026ER882, 2026ER967 y 2026ER1338. una en tramite y dos se concluyeron.
Para el mes de febrero se reporto un PQR por trato inadecuado en la UPI La 27, de este PQR la Unidad deribo un plan de Mejoramiento con las personas involucradas, el cual fue socializado en las Mesa de seguimneto Misional del 20 de marzo, la cual es programada de acuerdo al cronograma establecido por la Coordinacion.
Abril:
Durante el mes de abril de 2026 se ejecutó el control orientado a garantizar respuestas oportunas, claras y congruentes a los requerimientos de PQRS presentados por (NNAJ) frente a situaciones asociadas con condiciones de atención en la UPI Bosa., relacionados con solicitudes de elementos de aseo, insumos para la protección de la salud y fortalecimiento de actividades al interior de la Unidad. A partir de la verificación de la información con las áreas competentes, se emitieron respuestas de fondo dentro de los términos establecidos, brindando claridad sobre la administración, distribución y abastecimiento periódico de los insumos requeridos, la ejecución del control permitió validar que las respuestas emitidas guardaran coherencia con los hechos reportados, con los lineamientos garantizando una atención articulada entre las dependencias responsables. Como soporte del control efectuado, quedaron las respuestas formales emitidas mediante el Oficio CÓD. A-GDO-FT-016
</t>
    </r>
    <r>
      <rPr>
        <b/>
        <sz val="11"/>
        <color rgb="FF000000"/>
        <rFont val="Times New Roman"/>
        <family val="1"/>
      </rPr>
      <t xml:space="preserve">STLP 
</t>
    </r>
    <r>
      <rPr>
        <sz val="11"/>
        <color rgb="FF000000"/>
        <rFont val="Times New Roman"/>
        <family val="1"/>
      </rPr>
      <t xml:space="preserve">Para la vigencia del primer trimestre (enero, febrero, marzo) del año 2026, no se registraron requerimientos asociados al trato inadecuado. 
ABRIL: En el presente mes del año 2026 no se recibieron requerimientos en referencia al trato inadecuado.  </t>
    </r>
  </si>
  <si>
    <t xml:space="preserve">No aplica para el periodo de enero a abril
</t>
  </si>
  <si>
    <t xml:space="preserve">De acuerdo a la evidencia cargada, se obsderva el seguimiento de los PQRS de los meses de febrero, marzo y abril, en los cuales se registran las respuestas realacionadas con el trato inadecuado, los cualdes se registran en el formato A-CDO-FT-016 y los tableros de control de los PQRS. 
Acción de Fortalecimiento:  
Para este seguimiento no aplica </t>
  </si>
  <si>
    <t>El/la profesional responsable delegada pror la gerencia operativa 
Lider de contexto 
(Externado e Internado - Gerencia operativa)</t>
  </si>
  <si>
    <t>Mensualmente</t>
  </si>
  <si>
    <t>Implementar un seguimiento sistemático y proactivo a las acciones derivadas de los planes de mejoramiento relacionados con las PQR por trato inadecuado en las Unidades de Protección Integral (UPI) de internado y externado, asegurando la efectiva ejecución de las medidas correctivas y preventivas, y promoviendo un ambiente seguro y respetuoso para los NNAJ.</t>
  </si>
  <si>
    <t>Se realiza  seguimiento mensual que incluye la solicitud y análisis de información relevante, la verificación en mesas misionales del avance en las acciones, la recopilación de evidencias documentales y testimoniales, y la elaboración de informes detallados. Estos informes se comparten con las UPI correspondientes a través de correo electrónico,  para retroalimentación y se presentan a la Gerencia Operativa y a la Subdirección Poblacional, facilitando la toma de decisiones estratégicas y asegurando la mejora continua en la atención brindada a los NNAJ, dejando como evidencia listados de asistencia y actas de reuniones mensuales.</t>
  </si>
  <si>
    <t>se documentan en el formato de seguimiento de acciones correctivas y preventivas del SIG, se informa a la Subdirección al líder del proceso, se analizan las causas raíz, se definen acciones correctivas con responsables y evidencias, y se realiza seguimiento mediante revisiones periódicas para verificar su efectividad y de esta manera  fortalecer el autocontrol, prevenir recurrencias y contribuir a la mejora continua del servicio misional del Instituto.</t>
  </si>
  <si>
    <t>Formatos A-GDH-FT-010 (listado de asistencia) y A-GDO-FT-004 (acta), con registros de participantes y verificación del personal de salud presente.</t>
  </si>
  <si>
    <t>"Enero.
No se reporta porque no hubo PQRS por incumpliento al trato inadecuado.
Febrero:
Para el presente periodo de seguimiento, se informa que la evidencia correspondiente aún no se encuentra disponible, dado que su consolidación depende de: A principios de marzo se obtiene el insumo de PQRS por trato inadecuado del mes de febrero, posteriormente, durante el mes de marzo se realiza el proceso de socialización en las mesas misionales de las UPI, como resultado de este proceso, las actas de socialización y seguimiento se consolidan y formalizan al inicio del mes de abril de los PQRS de trato inadecuado correspondiente al mes de febrero.
Marzo
En el mes de febrero se reporto un PQR por trato inadecuado en la UPI La 27, de este PQR la Unidad deribo un plan de Mejoramiento con las personas involucradas, el cual se hizo la socializacion en las Mesas de seguimiento Misional del 20 de marzo, la cual es programada de acuerdo al cronograma establecido por la Coordinacion.
Abril
Para el mes de marzo se reportaron dos PQR por presunto trato inadecuado, correspondientes a las unidades Perdomo y Conservatorio. A partir de estas situaciones, cada unidad formuló un plan de mejoramiento con las personas involucradas, el cual fue socializado en la Mesa de Seguimiento Misional realizada el 17 de abril. Como soporte de este proceso, se remite el acta de contexto en la que quedaron registradas las socializaciones de los planes de mejoramiento; asimismo, se anexan al acta los productos derivados de dichos planes. Para el mes de abril no se presentaron PQR por trato inadecuado en las Unidades de Protección Integral correspondientes a la Gerencia Operativa. Como soporte de esta información, se remite el acta en la cual se dejan registradas dichas claridades."</t>
  </si>
  <si>
    <t>De acuerdo a la evidencia cargada, se evidencia las acats relacionadas de los meses de febrero, marzo y abril, correspondientes a las mesas de seguimiento  misional, junto con los listados de asistencia de los participantes a la misma. 
Por lo anteriormente expueso se puede determinar que no se materializó el riesgo. 
Accion de fortalecimiento: Durante el periodo el proceso no reporta avance en las accciones de fortalecimiento planteadas; sin embargo se encuentran en términos</t>
  </si>
  <si>
    <t>Sonia2025.</t>
  </si>
  <si>
    <t xml:space="preserve">Debido a la afectación del estado de salud de los NNAJ, ocasionada por la naturalización de lesiones personales, inobservancia de las medidas de seguridad, no uso o inadecuado uso de elementos de protección personal, herramientas, materiales e insumos, y/o lineamientos establecidos en  el desarrollo de las actividades propias del Modelo Pedagógico y la fabricación de alimentos </t>
  </si>
  <si>
    <t>Demandas, quejas, escándalos mediáticos
Accidente o incidentes que generen una afectación de la salud en los NNAJ</t>
  </si>
  <si>
    <t>Posibilidad de afectación económica y/o reputacional por demandas, quejas, escándalos mediáticos debido a la afectación del estado de salud de los NNAJ</t>
  </si>
  <si>
    <t>Delegado/a articulador/a del Componente que lidere  la actividad
(Subdirección Técnica Poblacional)</t>
  </si>
  <si>
    <t>Verificar que los(as) NNAJ participantes a la salida programada, intra o inter institucional, cuenten con afiliación activa al sistema de salud</t>
  </si>
  <si>
    <t>Se consulta el estado de afiliación al sistema de salud de los(as) NNAJ participantes, reportado por el Área de Salud. Se registra la asistencia y el estado de afiliación en el formato M-PSS-FT-071, especificando en la columna “Tutor(a) / Acudiente que Autoriza” si el(la) NNAJ no se encuentra afiliado.</t>
  </si>
  <si>
    <t>Si el(la) NNAJ no está afiliado al sistema de salud, se excluye de la actividad programada y se registra en el formato correspondiente, especificando en la columna “Tutor(a) / Acudiente que Autoriza” si el NNAJ no se encuentra afiliado.</t>
  </si>
  <si>
    <t>Formato de Planeación de Actividades Pedagógicas M-PSS-FT-071 con la relación de NNAJ participantes, afiliación al sistema de salud y observaciones. firmado por quien lidera la actividad del componente y el profesional del componente de salud que acompaña esta actividad</t>
  </si>
  <si>
    <t>MANUAL OPERATIVO COMPONENTE DE ESPIRITUALIDAD-M-DAL-MA-004</t>
  </si>
  <si>
    <t>1) Realizar jornadas de capacitación en el Uso de EPP y SST a cada uno de los grupos de asistencia a los talleres de formación de cada UPI (Grupo A, By C), 1 jornada de capacitación por cada unidad en la que actualmente se encuentren los ambientes de aprendizaje.
Tres (3) en total al año, por parte del equipo delegado de la Gerencia de Inserción socio económica
PRODUCTOS: Acta de reunión / PSS-FT-0793   Formato de asistencia semanal a formación, práctica o convenios
2) Realizar dos (2) piezas comunicacionales (Una en cada semestre)sobre la importancia del uso de EPP´s que son entregados al inicio del convenio , las cuales se publicarán en las carteleras de las UPI
PRODUCTOS: Pieza comunicacional / Registro fotográfico de publicación en las carteleras de las UPI´s
3) Realizar una sensibilización a los coordinadores del convenio presentando la importancia de las afiliaciones de AJ a los convenios tan pronto estos se vinculen y sus consecuencias
PRODUCTOS:  Acta reunión / Presentación o temario/ Lista de asistencia</t>
  </si>
  <si>
    <t>1) y 2) Gerencia de Inserción socio económica
3) Gerencia Estrategias de Corresponsabilidad</t>
  </si>
  <si>
    <t xml:space="preserve">"1) y 2) 15/12/2026
3) 31/07/2026"
</t>
  </si>
  <si>
    <t>"Enero:
Durante el mes de enero no se ejecutó el control asociado a las salidas pedagógicas; en consecuencia, no se diligenció el formato M-PSS-FT-071 (Registro de Asistencia a Salidas y Autorización) para la verificación de la afiliación al sistema de salud de los(as) NNAJ participantes. Esta situación obedeció a la continuidad de otras acciones priorizadas dentro de la planeación y  ajustes realizados en los cronogramas de las unidades de atención.
Febrero:
Se evidencia el Formato de Planeación de Actividades Pedagógicas M-PSS-FT-071, en el cual se registra la planeación del campamento realizado del 4 al 7 de febrero, aprobado por la responsable de la UPI La 27, este campamento se fundamenta en actividades vivenciales y promueve el trabajo colaborativo, donde los y las adolescentes participan en equipos fortaleciendo la solidaridad y la resolución pacífica de conflictos con el fin de recuperar aprendizajes, relacionar la experiencia con la vida cotidiana y fortalecer la construcción de ciudadanía.
Marzo:
En cumplimiento del propósito de verificar que los(as) NNAJ participantes en salidas pedagógicas cuenten con afiliación activa al sistema de salud, se ejecutaron los controles por medio del formato M-PSS-FT-071, durante el periodo evaluado se realizaron dos salidas pedagógicas a San Francisco, los días 25 y 26 de marzo con la participación de 34 beneficiarios, y los días 27 y 28 de marzo con la participación de 36 beneficiarios, se llevó a cabo la verificación en el Sistema de Seguridad Social, evidenciando que el 100% de los(as) NNAJ convocados contaban con afiliación activa a una Entidad Promotora de Salud (EPS), garantizando condiciones de seguridad, protección y adecuado desarrollo de las actividades programadas.
Abril
Durante el mes de abril de 2026 se ejecutó el control orientado a verificar que (NNAJ) participantes en las salidas pedagógicas programadas contaran con afiliación activa al sistema de salud, como medida preventiva para garantizar condiciones adecuadas de atención y respuesta ante cualquier eventualidad durante el desarrollo de la actividad realizadas los días 27 y 28 de abril de 2026 a Carmen de Apicalá y el 29 de abril de 2026 al Centro Felicidad, el componente de salud efectuó la consulta previa del estado de afiliación de los NNAJ convocados, tomando como fuente la información reportada por el área de salud. Como resultado de esta verificación, se evidenció que la totalidad de los participantes contaba con EPS vigente al momento de la salida."</t>
  </si>
  <si>
    <t>De acuerdo con la evidenhcia aportada, se puede observar que para el mes de enero se adjunta un acta de reunión en la cual se expresa que para ese periodo no se realizaron salidas pedagógicas, y para los meses de febrero, martzo y abril se ajunto el formato de Planeación de Actividades Pedagógicas M-PSS-FT-071 con la relación de NNAJ participantes, afiliación al sistema de salud y observaciones, firmado por el auxiliar de enefermerio y/o el profesional de apoyo. 
Para este periodo no se materializa el riesgo</t>
  </si>
  <si>
    <t>Verificar la presencia de personal de primeros auxilios y/o profesional de la salud y/o primer respondiente en actividades fuera de la UPI</t>
  </si>
  <si>
    <t xml:space="preserve">Se registra la asistencia de personal de primeros auxilios y/o profesional de la salud y/o primer respondiente en el formato de listado A-GDH-FT-010, anexo al acta A-GDO-FT-004. </t>
  </si>
  <si>
    <t>Si no se cuenta con la asistencia de personal capacitado en primeros auxilios y/o profesional de la salud y/o primer respondiente, la actividad programada se cancela o reprograma, dejando constancia en el acta.</t>
  </si>
  <si>
    <t>Formatos A-GDH-FT-010 (listado de asistencia) y A-GDO-FT-004 (acta), con registros de participantes y con la verificación del personal de salud y firmado por  quien lidera la actividad del componente  el profesional del componente de salud que acompaña esta actividad.</t>
  </si>
  <si>
    <t>MANUAL OPERATIVO COMPONENTE DE ESPIRITUALIDAD-M-DAL-MA-005</t>
  </si>
  <si>
    <t>"Enero:
Durante el mes de enero no se ejecutó el control orientado a verificar la presencia de personal de primeros auxilios, profesional de la salud y/o primer respondiente en actividades fuera de la UPI, debido a que el componente de Espiritualidad no lideró campamentos sentipensantes ni otras salidas intra o interinstitucionales, en consecuencia, no se registró asistencia de personal de primeros auxilios en el formato de actas  A-GDO-FT-004 ni asistencia A-GDH-FT-010 asociadas a este tipo de actividades.
Febrero:
Se evidencia acta con el registro de 31 participantes, y firmada por la enfermera Wendy en la cual se verifica la afiliación al sistema de seguridad social para NNA de la UPI La 27 que participaron en el campamento realizado del 4 al 7 de febrero en Carmen de Apicalá.
Marzo
La ejecución del control se realizó mediante el acta y asistencia que verifican que los profesionales del componente de salud que es respondiente por identificar las afiliaciones al sistema de salud, para las salidas a San Francisco; los días 25 y 26 de marzo con la participación de 34 beneficiarios, y los días 27 y 28 de marzo con la participación de 36 beneficiarios, la cual garantizó la trazabilidad de la información y el cumplimiento del control establecido. No se presentaron casos de NNAJ sin afiliación, por lo cual no fue necesario registrar observaciones,, asi que se desarrollaron espacios de inducción y socialización de normas de convivencia, seguridad y autocuidado, fortaleciendo las condiciones para el desarrollo adecuado de las salidas pedagógicas.
Abril
Se ejecutó el control orientado a verificar la presencia de personal de primeros auxilios y/o profesional de la salud y/o primer respondiente en las actividades programadas fuera de la (UPI), como medida preventiva para garantizar la atención oportuna ante cualquier eventualidad que pudiera presentarse durante el desarrollo de las salidas, para la ejecución de este control se verificó la participación del personal del componente de salud vinculado a la actividad para el acompañamiento y atención de los NNAJ verificando su afiliación al sistema de salud para participar de estas salidas del: 27 y 28 de abril de 2026 y el 29 de abril de 2026 "</t>
  </si>
  <si>
    <t>De acuerdo con la evidencia aportada, se observa que para el mes de enero no se realizaron actividades por fuera de la UPI, para lo cual aportan un acta y listado de asistencia; por otro lado, para los meses de febrero, marzo y abril, aportaron las actas y listado de asistencias en donde se realacionan  la verificación de la afiliación al sistema de salud y recopilan las observaciones correspondientes a los adolescentes de las UPIs con relacion con la participación a las salidas pedagogicas. 
Para este periodo no se materializa el riesgo</t>
  </si>
  <si>
    <t xml:space="preserve">El(la) educador(a)/ tallerista
de la Gerencia de Inserción Socieconomica - Talleres de Formación </t>
  </si>
  <si>
    <t xml:space="preserve">Verificar el uso adecuado por parte de los(as) adolescentes y jovenes de los elementos de protección personal dispuestos en el Ambiente de Aprendizaje de las UPI. </t>
  </si>
  <si>
    <t xml:space="preserve">Se verifica de forma aleatoria que los(as) adolescentes y jovenes utilicen los elementos de protección personal dispuestos en el Ambiente de Aprendizaje, acorde con los protocolos de seguridad de cada taller, dejando registro de la verificación en el formato 079 Talleres y/o acciones formativas M-PSS-079 </t>
  </si>
  <si>
    <t xml:space="preserve">Se registra en el formato del taller 079 Talleres y/o acciones formativas M-PSS-079 que el(la) joven no usa, o no porta adecuadamente los EPP dispuestos en el Ambiente de Aprendizaje.
El(la) educador(a)/Tallerista no permite que el(la) AJ desarrolle la sesión del día. </t>
  </si>
  <si>
    <t>Formato PSS-FT-079 - TALLERES Y/O ACCIONES FORMATIVAS y el soporte remitido por SIMI del registro de los talleres realizados.</t>
  </si>
  <si>
    <t>Reglamento De Ingreso Y Permanencia En Talleres M-PSS-DI-001</t>
  </si>
  <si>
    <t>Enero: Se realizó seguimiento al control establecido para verificar el uso adecuado de los elementos de protección personal por parte de los(as) adolescentes y jóvenes en el Ambiente de Aprendizaje de las UPI. Se constató a través de seguimiento y verificación a las indicaciones de seguridad, la disponibilidad de los EPP y la correcta utilización de los mismos según las actividades desarrolladas. 
Febrero: Se realizó seguimiento al control establecido para verificar el uso adecuado de los elementos de protección personal por parte de los(as) adolescentes y jóvenes en el Ambiente de Aprendizaje de las UPI. A través de actividades de verificación y acompañamiento, se constató el cumplimiento de las indicaciones de seguridad, la disponibilidad oportuna de los EPP y la correcta utilización de los mismos conforme a las actividades desarrolladas.
Marzo: Se realizó seguimiento al control establecido para verificar el uso adecuado de los elementos de protección personal por parte de los(as) adolescentes y jóvenes en el Ambiente de Aprendizaje de las UPI. A través de actividades de verificación y acompañamiento, se constató el cumplimiento de las indicaciones de seguridad, la disponibilidad oportuna de los EPP y la correcta utilización de los mismos conforme a las actividades desarrolladas.
Abril: Para el cuarto mes del año, se logró implementar de manera adecuada los talleres de sensibilización sobre el uso de los Elementos de Protección Personal (EPP) dirigidos a los AJ en las diferentes unidades del Instituto y en sus distintos ambientes de aprendizaje. En ese sentido, se realizó seguimiento al control establecido para verificar el uso correcto de estos elementos por parte de los(as) adolescentes y jóvenes.
A través de actividades de verificación y acompañamiento, se constató el cumplimiento de las indicaciones de seguridad, la disponibilidad oportuna de los EPP y su adecuada utilización, conforme a las actividades desarrolladas en cada espacio formativo.</t>
  </si>
  <si>
    <t>De acuerdo con la evidencia reportada, se evidecias los formatos PSS-FT-079 - TALLERES Y/O ACCIONES FORMATIVAS y los soportes en Excel remitido por SIMI del registro de los talleres realizados, correspondientes alos meses de enero a abril, de las UPIs Bosa, La 32 y Perdomo.
Para este periodo no se materializa el riesgo</t>
  </si>
  <si>
    <t>El(la) Coordinador(a) del convenio (Gerencia Estrategias de Corresponsabilidad)</t>
  </si>
  <si>
    <t>Cada vez que se inicie un convenio que requeira uso de EPP´s</t>
  </si>
  <si>
    <t>Verificar si el convenio contempla la entrega de EPP´s y que los(as) jóvenes que hagan parte del convenio cuenten con los requeridos</t>
  </si>
  <si>
    <t>Al dar inicio a la  ejecución  del  convenio, el(la) coordinador(a) debe realizar la entrega de los EPP a cada uno de los(as) beneficiarios(as) que hacen parte del convenio, dejando evidencia de entrega en el formato  ENTREGA  ELEMENTOS DE PROTECCIÓN PERSONAL - EPP A-GDH-FT-073</t>
  </si>
  <si>
    <t>En el caso de que el convenio o la estrategia contemple la entrega de elementos de protección personal (EPP)  y estos no sean proporcionados, el(la) joven no podrá iniciar las actividades previstas en el convenio y se registra la observación en el formato ENTREGA  ELEMENTOS DE PROTECCIÓN PERSONAL - EPP A-GDH-FT-073</t>
  </si>
  <si>
    <t>Convenio 
ENTREGA ELEMENTOS DE PROTECCIÓN PERSONAL - EPP A-GDH-FT-073, de acuerdo con el listado de jóvenes vinculados al convenio, emitido por el aplicativo SIMI.</t>
  </si>
  <si>
    <t xml:space="preserve">M-PSS-PR-001 Gestión Estructura y Desarrollo de Convenios </t>
  </si>
  <si>
    <t>"Enero 2026: Para la entrega de los Elementos de Protección Personal (EPP), el(la) coordinador(a) del convenio suministra dichos elementos a  los(as) beneficiarios(as) vinculados(as), en cumplimiento de los lineamientos de Seguridad y Salud en el Trabajo aplicables. Esta actividad queda formalmente soportada mediante el diligenciamiento del formato “ENTREGA ELEMENTOS DE PROTECCIÓN PERSONAL – EPP A-GDH-FT-073”, el cual registra la relación detallada de los elementos suministrados y la firma de recibido por parte de cada beneficiario(a), garantizando la trazabilidad, control y verificación de la entrega.
Como soporte complementario, se cuenta con los listados de jóvenes vinculados a los convenios, generados a través del aplicativo SIMI, los cuales permiten validar la correspondencia entre los beneficiarios(as) activos y los registros de entrega de EPP.  Este procedimiento aplica específicamente a los convenios suscrito que entregaron EPP asi: 
TransMilenio S.A.- Baños Públicos/16 jovenes, para enero y 79 jovenes para febrero 
Secretaría Distrital de Movilidad/66 jovenes y 5 jovenes para febrero 
Comedores suscrito con la SDIS/2 jovenes, no presenta reporte para febrero 
Para el convenio suscrito con la Secretaría Distrital de Movilidad, en razón al alto número de beneficiarios(as), la entrega de los EPP se registra mediante el formato “ENTREGA DE ELEMENTOS DE CONSUMO PARA EL DESARROLLO DE ACTIVIDADES A NNA M-PSS-FT-189”, cuyo encabezado permite igualmente validar la entrega de elementos asociados al convenio, garantizando así el control documental y la evidencia del cumplimiento de la actividad.
"</t>
  </si>
  <si>
    <t xml:space="preserve">De acuerdo con la evidencia sumistrada por el proceso, se evidencia que se cargo el formato A-GDH-FT-068 Inspección de elementos de proteccion personal (EPP), pero la evidencia relaciona el formato de ENTREGA ELEMENTOS DE PROTECCIÓN PERSONAL - EPP A-GDH-FT-073. </t>
  </si>
  <si>
    <t>Cada que se realiza una actividad de campo</t>
  </si>
  <si>
    <t>Validar que los(as) jovenes vinculados a los convenios interadministrativos utilicen de manera adecuada los elementos de protección personal (EPP) .</t>
  </si>
  <si>
    <t>Se realiza seguimiento de los EPP a cada uno de los(as) beneficiarios que hacen parte del convenio, dejando evidencia  en el formato INSPECCIÓN DE ELEMENTOS DE PROTECCIÓN PERSONAL (EPP) A-GDH-FT-068</t>
  </si>
  <si>
    <t>En caso de que en la inspección realizada se determine que un(a) beneficiario(a) no tiene los elementos de protección personal, el(la) coordinador(a)  del convenio no permite que el beneficiario(a) realice actividad  ese día y lo deja consignado en el Formato :INSPECCIÓN DE ELEMENTOS DE PROTECCIÓN PERSONAL (EPP) A-GDH-FT-068, segun convención identificada.</t>
  </si>
  <si>
    <t>Formato: INSPECCIÓN DE ELEMENTOS DE PROTECCIÓN PERSONAL (EPP) A-GDH-FT-068, de acuerdo con el listado de jovenes vinculados al convenio, emitido por el aplicativo SIMI.</t>
  </si>
  <si>
    <t xml:space="preserve">La inspección de los Elementos de Protección Personal (EPP) se realiza mediante el diligenciamiento del formato A-GDH-FT-068, con base en los listados de jóvenes vinculados a cada convenio, información generada por el aplicativo SIMI. Esta actividad permite verificar el estado, uso, disponibilidad y condiciones de los EPP asignados, contribuyendo al control y mitigación del riesgo asociado a su deterioro, pérdida o uso inadecuado.
El procedimiento aplica a los convenios de Comedores Comunitarios suscrito con la SDIS, Baños Públicos suscrito con TransMilenio S.A. y al convenio suscrito con la Secretaría Distrital de Movilidad, constituyéndose en evidencia del cumplimiento de la acción  en materia de Seguridad y Salud en el Trabajo teniendo en cuenta que realizaron inspeccion asi:
Enero: Convenio Secretaria de Movilidad: a 21 jovenes 
            Convenio Comedores: Inspecciones a 19 jovenes Se adjunta acta de inspecciones a los comedores.
            Convenio de Baños Publicos - Trasmilenio a:  4 jovenes 
Febrero: Convenio Secretaria de Movilidad: 
             Convenio Comedores: Inspecciones a 21 jovenes Se adjunta acta de inspecciones a los comedores.
             Convenio de Baños Publicos - Trasmilenio a:  8 jovenes 
Marzo: Convenio Secretaria de Movilidad: a 21 jovenes 
            Convenio Comedores: Inspecciones a 21 jovenes Se adjunta acta de inspecciones a los comedores.
            Convenio de Baños Publicos - Trasmilenio a:  4 jovenes 
Abril:   Convenio Secretaria de Movilidad: a 23 jovenes 
             Convenio Comedores: Inspecciones a 19 jovenes Se adjunta acta de inspecciones a los comedores.
             Convenio de Baños Publicos - Trasmilenio a:  8 jovenes 
</t>
  </si>
  <si>
    <t>De cuerdo con la evidencia cargada, se observa que para loos meses de enero a abril se adjuntan los Formatos de INSPECCIÓN DE ELEMENTOS DE PROTECCIÓN PERSONAL (EPP) A-GDH-FT-068 y los cuadros de Excel emitidos por le aplicativo de SIMI. 
Para este periodo no se materializa el  riesgo.</t>
  </si>
  <si>
    <t>El(la) profesional asignada por la Subdirección de Oportunidades
(Subdirección de oportunidades)</t>
  </si>
  <si>
    <t xml:space="preserve">Cada vez que se vincule un(a) AJ a un convenio </t>
  </si>
  <si>
    <t>Verificar que todos los(as) AJ que hagan parte de un convenio se encuentren relacionados en la póliza de Accidentes Personales para cubrimiento desde el momento en que se vinculen al convenio</t>
  </si>
  <si>
    <t>Se revisa en el correo electrónico enviado por la Gerencia Administrativa verificando que los(as) AJ han sido incluidos en la póliza de accidentes Personales</t>
  </si>
  <si>
    <t>Se remite correo de urgencia a la Gerencia Administrativa solicitando que sea incluido(a) el(la)AJ en la Póliza de Accidentes Personales 
Se remite correo prioritario al(a) coordinador(a) del convenio informando la situación para que no permita que el(la) AJ desarrolle actividades hasta encontrarse cubierto(a)</t>
  </si>
  <si>
    <t>Correo de solicitud de inclusión de AJ en la Póliza de Accidentes Personales con la matriz de información 
Correo de respuesta de la Gerencia Administrativa de confirmación de inclusión de los(as) AJ en la Póliza de Accidentes Personales  
Correo de urgencia a la Gerencia Administrativa solicitando que sea incluido el(la) AJ en la Póliza de Accidentes Personales y correo prioritario al(la) coordinador(a) del convenio informando la situación para que no permita que el(la) AJ desarrolle actividades hasta encontrarse cubierto (Cuando aplique)</t>
  </si>
  <si>
    <t>MANUAL OPERATIVO AREA DE SALUD M-DAL-MA-016</t>
  </si>
  <si>
    <r>
      <rPr>
        <b/>
        <sz val="11"/>
        <color rgb="FF000000"/>
        <rFont val="Times New Roman"/>
        <family val="1"/>
      </rPr>
      <t>Enero:</t>
    </r>
    <r>
      <rPr>
        <sz val="11"/>
        <color rgb="FF000000"/>
        <rFont val="Times New Roman"/>
        <family val="1"/>
      </rPr>
      <t xml:space="preserve"> Para el periodo, se adelantó oportunamente el trámite de inclusión de jóvenes en la póliza, garantizando la actualización de la cobertura y la continuidad en la protección aseguradora.
</t>
    </r>
    <r>
      <rPr>
        <b/>
        <sz val="11"/>
        <color rgb="FF000000"/>
        <rFont val="Times New Roman"/>
        <family val="1"/>
      </rPr>
      <t xml:space="preserve">Febrerio: </t>
    </r>
    <r>
      <rPr>
        <sz val="11"/>
        <color rgb="FF000000"/>
        <rFont val="Times New Roman"/>
        <family val="1"/>
      </rPr>
      <t xml:space="preserve">Para el periodo, se adelantó oportunamente el trámite de inclusión de 92 jóvenes en la póliza, garantizando la actualización de la cobertura y la continuidad en la protección aseguradora. 
</t>
    </r>
    <r>
      <rPr>
        <b/>
        <sz val="11"/>
        <color rgb="FF000000"/>
        <rFont val="Times New Roman"/>
        <family val="1"/>
      </rPr>
      <t xml:space="preserve">Marzo: </t>
    </r>
    <r>
      <rPr>
        <sz val="11"/>
        <color rgb="FF000000"/>
        <rFont val="Times New Roman"/>
        <family val="1"/>
      </rPr>
      <t xml:space="preserve">Para el periodo, se adelantó oportunamente el trámite de inclusión de 41 jóvenes en la póliza, garantizando la actualización de la cobertura y la continuidad en la protección aseguradora. 
</t>
    </r>
    <r>
      <rPr>
        <b/>
        <sz val="11"/>
        <color rgb="FF000000"/>
        <rFont val="Times New Roman"/>
        <family val="1"/>
      </rPr>
      <t>Abril:</t>
    </r>
    <r>
      <rPr>
        <sz val="11"/>
        <color rgb="FF000000"/>
        <rFont val="Times New Roman"/>
        <family val="1"/>
      </rPr>
      <t xml:space="preserve"> Para el periodo, se adelantó oportunamente el trámite de inclusión de 49 jóvenes en la póliza, garantizando la actualización de la cobertura y la continuidad en la protección aseguradora.</t>
    </r>
  </si>
  <si>
    <t xml:space="preserve">De acuerdo con la evidencia sumistrada, se observa que se cargarob los correos de los beneficiarios asegurados de los mese enero, marzo y abril, pero no se evidencia los correos de conformacion que deberia remitor la gerencia administrativa. </t>
  </si>
  <si>
    <t>Gerencia Administrativa o a quien delegue</t>
  </si>
  <si>
    <t>A necesidad acorde con vencimiento poliza vigente</t>
  </si>
  <si>
    <t>Verificar que los NNAJ que hacen parte del Modelo Pedagogico y estén  registrados en SIMI, se encuentren cubiertos bajo la Póliza</t>
  </si>
  <si>
    <t>Se suscribe la poliza de vida de grupo</t>
  </si>
  <si>
    <t xml:space="preserve">Se genera alerta para suscripción prioritaria de la póliza </t>
  </si>
  <si>
    <t>Poliza de grupo vigente</t>
  </si>
  <si>
    <t>Protocolo De Activación De Póliza En Caso De Accidente En Actividades De Corresponsabilidad Modalidad Estímulo M-PSS-IN-005</t>
  </si>
  <si>
    <t>Póliza de Vida Grupo No VG007837, emitida por la firma Compañía Aseguradora de Fianzas - Confianza S.A, con vigencia desde las 00:00 Hrs del 12 de mayo de 2025 hasta las 00:00 Hrs del 04 de octubre 2026.
Póliza de Accidentes Personales No 3100030877, emitida por la Firma Positiva Compañía de Seguros S.A, con vigencia desde las 00:00 Hrs del 12 de mayo de 2025 hasta las 24:00 Hrs del 25 de octubre 2026.</t>
  </si>
  <si>
    <t>de acuerdo con la evidencia cargada en este control, se observa las polizas de grupo de vida y la poliza de accidentes vigentes. 
Para este periodo no se materializa el riesgo.</t>
  </si>
  <si>
    <t>El(la) profesional asignada por la Subdireccion de Oportunidades
(Subdireccion de oportunidades)</t>
  </si>
  <si>
    <t>Correo de solicitud de inclusión de AJ en la Póliza de Accidentes Personales con la matriz de información 
Correo de respuesta de la Gerencia Administriva de confirmación de inclusión de los(as) AJ en la Póliza de Accidentes Personales  
Correo de urgencia a la Gerencia Administrativa solicitando que sea incluido el(la) AJ en la Póliza de Accidentes Personales y correo prioritario al(la) coordinador(a) del convenio informando la situación para que no permita que el(la) AJ desarrolle actividades hasta encontrarse cubierto (Cuando aplique)</t>
  </si>
  <si>
    <r>
      <rPr>
        <b/>
        <sz val="11"/>
        <color rgb="FF000000"/>
        <rFont val="Times New Roman"/>
        <family val="1"/>
      </rPr>
      <t>Enero</t>
    </r>
    <r>
      <rPr>
        <sz val="11"/>
        <color rgb="FF000000"/>
        <rFont val="Times New Roman"/>
        <family val="1"/>
      </rPr>
      <t xml:space="preserve">: Para el periodo, se adelantó oportunamente el trámite de inclusión de jóvenes en la póliza, garantizando la actualización de la cobertura y la continuidad en la protección aseguradora.
</t>
    </r>
    <r>
      <rPr>
        <b/>
        <sz val="11"/>
        <color rgb="FF000000"/>
        <rFont val="Times New Roman"/>
        <family val="1"/>
      </rPr>
      <t>Febrerio:</t>
    </r>
    <r>
      <rPr>
        <sz val="11"/>
        <color rgb="FF000000"/>
        <rFont val="Times New Roman"/>
        <family val="1"/>
      </rPr>
      <t xml:space="preserve"> Para el periodo, se adelantó oportunamente el trámite de inclusión de 92 jóvenes en la póliza, garantizando la actualización de la cobertura y la continuidad en la protección aseguradora. 
</t>
    </r>
    <r>
      <rPr>
        <b/>
        <sz val="11"/>
        <color rgb="FF000000"/>
        <rFont val="Times New Roman"/>
        <family val="1"/>
      </rPr>
      <t xml:space="preserve">Marzo: </t>
    </r>
    <r>
      <rPr>
        <sz val="11"/>
        <color rgb="FF000000"/>
        <rFont val="Times New Roman"/>
        <family val="1"/>
      </rPr>
      <t xml:space="preserve">Para el periodo, se adelantó oportunamente el trámite de inclusión de 41 jóvenes en la póliza, garantizando la actualización de la cobertura y la continuidad en la protección aseguradora. 
</t>
    </r>
    <r>
      <rPr>
        <b/>
        <sz val="11"/>
        <color rgb="FF000000"/>
        <rFont val="Times New Roman"/>
        <family val="1"/>
      </rPr>
      <t>Abril:</t>
    </r>
    <r>
      <rPr>
        <sz val="11"/>
        <color rgb="FF000000"/>
        <rFont val="Times New Roman"/>
        <family val="1"/>
      </rPr>
      <t xml:space="preserve"> Para el periodo, se adelantó oportunamente el trámite de inclusión de 49 jóvenes en la póliza, garantizando la actualización de la cobertura y la continuidad en la protección aseguradora.</t>
    </r>
  </si>
  <si>
    <t>De acuerdo con la evidencia sumistrada, se observa que se cargarob los correos de los beneficiarios asegurados de los mese enero, marzo y abril, pero no se evidencia los correos de conformacion que deberia remitor la gerencia administrativa. 
Acción ed fortalecimiento: EL p´roceso no reporta avances en las accione splanteadas; sin embargo las acciónes se encuentran en términos</t>
  </si>
  <si>
    <t xml:space="preserve"> Cierre de las unidades por Incumplimientos en la normatividad  de salubridad, medio ambiente o habitabilidad</t>
  </si>
  <si>
    <t>Sanciones y Multas</t>
  </si>
  <si>
    <t>Posibilidad de afectación económica o reputacional por sanciones y multas que conlleve el cierre de las unidades de protección integral por Incumplimientos en la normatividad de salubridad, medio ambiente o habitabilidad.</t>
  </si>
  <si>
    <t xml:space="preserve">El/la profesional responsable delegado/a por la gerencia operativa (Externado e Internado - Gerencia operativa) </t>
  </si>
  <si>
    <t xml:space="preserve">Verificar y documentar periódicamente el estado de la infraestructura en las Unidades de Protección Integral (UPI) de internado y externado, asegurando el cumplimiento de las normativas de salubridad, medio ambiente y habitabilidad. </t>
  </si>
  <si>
    <t>Se identifica y documenta las necesidades de mantenimiento mediante inspecciones periódicas, registrándolas en el Formato Acta de Reunión A-GDO-FT-004. Las solicitudes de intervención para atender dichas necesidades se gestionan a través del sistema Aranda y/o mediante correo electrónico dirigido a la Gerencia de Recursos Físicos.
Asimismo, se elaboran informes de seguimiento cuatrimestrales sobre los reportes realizados, con el fin de verificar el estado de atención de los requerimientos y fortalecer la trazabilidad del proceso.</t>
  </si>
  <si>
    <t>En caso de que se identifiquen incumplimiento en los requisitos normativos asociados al estado de la infraestructura de la UPI, se solicita a través de ARANDA y/o correo electrónico a la Gerencia de Recursos físicos que se realicen las subsanaciones correspondientes.</t>
  </si>
  <si>
    <t>Formato Acta Reunión A-GDO-FT-004: .
Solicitudes en el Sistema ARANDA y Correos Electrónicos.
Informes de seguimiento cuatrimestral</t>
  </si>
  <si>
    <t>Mantenimiento de Bienes Inmuebles A-GAMB-PR-001</t>
  </si>
  <si>
    <t>1) Realizar una capacitación anual en el año 2026  al personal de las UPI en las normativas de salubridad, medio ambiente y habitabilidad.
PRODUCTOS: 
Acta A-GDH-FT-004  
Registro de asistencia A-GDH-FT-010 
Presentación de la capacitación.</t>
  </si>
  <si>
    <r>
      <rPr>
        <b/>
        <sz val="11"/>
        <color rgb="FF000000"/>
        <rFont val="Times New Roman"/>
        <family val="1"/>
      </rPr>
      <t xml:space="preserve">Enero:
</t>
    </r>
    <r>
      <rPr>
        <sz val="11"/>
        <color rgb="FF000000"/>
        <rFont val="Times New Roman"/>
        <family val="1"/>
      </rPr>
      <t xml:space="preserve">En cumplimiento del objetivo de verificar y documentar periódicamente el estado de la infraestructura en las UPI de internado y externado, durante el mes de enero se realizaron un acta de Reunión A-GDO-FT-004, una por cada UPI, identificando y registrando las necesidades de mantenimiento relacionadas con la infraestructura. Las situaciones de infraestructura detectadas fueron gestionadas mediante el sistema Aranda, no se evidencian incumplimientos asociados al trámite de las solicitudes, ni fue necesario el envío de correos electrónicos adicionales, dado que los casos se gestionaron oportunamente a través del sistema ARANDA, en función del bienestar y la habitabilidad de los(as) NNAJ.
</t>
    </r>
    <r>
      <rPr>
        <b/>
        <sz val="11"/>
        <color rgb="FF000000"/>
        <rFont val="Times New Roman"/>
        <family val="1"/>
      </rPr>
      <t xml:space="preserve">Febrero:
</t>
    </r>
    <r>
      <rPr>
        <sz val="11"/>
        <color rgb="FF000000"/>
        <rFont val="Times New Roman"/>
        <family val="1"/>
      </rPr>
      <t xml:space="preserve">La verificación de las actas de infraestructura generadas en las UPI con el fin de identificar las solicitudes de mantenimiento y necesidades relacionadas con la infraestructura física de las sedes. Para este periodo se revisaron las actas correspondientes a las UPI: Bosa, Santa Lucía, Perdomo, Oasis, Florida, La 32, Conservatorio, Servita y La 27, en las cuales se registran las novedades reportadas frente a condiciones locativas y requerimientos de mantenimiento, las cuales se destacan las humedades y filtraciones en paredes o techos, daños o mantenimiento en instalaciones eléctricas, relacionados con luminarias, tomas o cableado, deterioro de puertas y ventanas, que requieren ajuste, reparación o cambio de elementos, necesidad de mantenimiento o aplicación de pintura en paredes, debido al desgaste por uso de los espacios, ajustes o reparaciones en sanitarios y mantenimiento de baños, con son reportadas en ARANDA y solucionadas dentro de los tiempos establecidos, de acuerdo con la revisión de las actas, no se evidencian novedades que afecten el cumplimiento del control. y las UPI que no  se realiza acta de infraestructura son: La victoria.
</t>
    </r>
    <r>
      <rPr>
        <b/>
        <sz val="11"/>
        <color rgb="FF000000"/>
        <rFont val="Times New Roman"/>
        <family val="1"/>
      </rPr>
      <t xml:space="preserve">Marzo
</t>
    </r>
    <r>
      <rPr>
        <sz val="11"/>
        <color rgb="FF000000"/>
        <rFont val="Times New Roman"/>
        <family val="1"/>
      </rPr>
      <t xml:space="preserve">Durante el mes de Marzo, los profesionales de Apoyo de las Unidades de Proteccion integral de las modalidades de Internado y Externado reportan mediante la plataforma Aranda y/o correo electronico, las novedades presentadas  en la infraestructura de cada UPI, las actas de presentadas relacionan los pantallazos de las solicitudes realizadas, y/o la relacion de los casos con el seguimiento de los avances y soluciones. En todas las unidades de proteccion Integral se reportaron incidentes de Infraestructura y como novedad se reporta que la unidad de la 27 no se registraron solicitudes en el aplicativo Aranda, en razón a que la unidad fue priorizada para una intervención integral de infraestructura a partir del 14 de marzo de 2026. No obstante, al cierre del mes se realizó verificación técnica del estado actual de la infraestructura física  de la UPI 27, identificando necesidades de mantenimiento, reparación, reposición el cual fue consignado en el acta como soporte.
</t>
    </r>
    <r>
      <rPr>
        <b/>
        <sz val="11"/>
        <color rgb="FF000000"/>
        <rFont val="Times New Roman"/>
        <family val="1"/>
      </rPr>
      <t xml:space="preserve">Abril
</t>
    </r>
    <r>
      <rPr>
        <sz val="11"/>
        <color rgb="FF000000"/>
        <rFont val="Times New Roman"/>
        <family val="1"/>
      </rPr>
      <t>Durante el mes de abril, los profesionales de apoyo de las Unidades de Protección Integral de las modalidades de Internado y Externado reportaron, mediante la plataforma Aranda y/o correo electrónico, las novedades presentadas en la infraestructura de cada UPI. Las actas presentadas relacionan los pantallazos de las solicitudes realizadas, así como la descripción de los casos reportados, el seguimiento a los avances y las soluciones gestionadas. De manera general, en las Unidades de Protección Integral se reportaron incidentes relacionados con infraestructura. No obstante, como novedad para este periodo, se precisa que en la Unidad Luna Park no se registraron solicitudes en el aplicativo Aranda; sin embargo, se dejó acta como soporte de dicha situación. Asimismo, para este periodo se incluyeron las Unidades de Protección Integral La Victoria y El Castillo, de conformidad con el memorando del 17 de abril, cuyo asunto corresponde a “Lineamiento provisional para la oferta de cupos por Unidad de Protección Integral vigencia 2026”, CORDIS 2026IE1707, mediante el cual estas unidades se integran a la modalidad de Externado de la Gerencia Operativa. Frente a la Unidad La Victoria, se aclara que no se realizaron solicitudes a través de la plataforma Aranda, información que quedó consignada en el acta correspondiente.</t>
    </r>
  </si>
  <si>
    <t xml:space="preserve">De acuerdo a la evidencia cargada, se obsderva que el proceso dentro del acta de reunión adjunta los pantallazos  de las solicitudes de Aranda y además adjuntan el in formr cuatrimestral del estado de la infraestructura de las UPIs.
Dando lo anteriormente expuesto no se materializa el riesgo. </t>
  </si>
  <si>
    <t xml:space="preserve">Subdirección Poblacional, Gerencia Operativa o a quien delegue </t>
  </si>
  <si>
    <t>Cuando se reciban informes  que detectan  incumplimientos de la normatividad de salubridad, medio ambiente, o habitabilidad frente a operación</t>
  </si>
  <si>
    <t>Verificar que se realicen las gestiones correspondientes con fines de atender oportunamente los incumplimientos detectados</t>
  </si>
  <si>
    <t xml:space="preserve">El/la profesional delegado/a de la Gerencia Operativa en conjunto con el componente de Salud, la Gerencia Administrativa y/o de Recursos Físicos, según sea el caso,  realizan mesa de trabajo con fines de escalar la necesidad y solicitar sea formulado el plan de mejoramiento  que contenga las acciones requeridas para subsanar los incumplimientos detectados.
Posteriormente se realiza seguimiento por correo electrónico solicitando el plan formulado en el formato correspondiente </t>
  </si>
  <si>
    <t>Se solicita realizar mesa de trabajo, para coordinar la formulación de plan de mejoramiento</t>
  </si>
  <si>
    <t>Formato de listado de asistencia A-GDH-FT-010 que se anexa al formato Acta A-GDO-FT-004
Correo electrónico de seguimiento</t>
  </si>
  <si>
    <t>006 MANUAL OPERATIVO AREA DE SALUD M-DAL-MA-016</t>
  </si>
  <si>
    <r>
      <rPr>
        <b/>
        <sz val="11"/>
        <color rgb="FF000000"/>
        <rFont val="Times New Roman"/>
        <family val="1"/>
      </rPr>
      <t xml:space="preserve">Enero:
</t>
    </r>
    <r>
      <rPr>
        <sz val="11"/>
        <color rgb="FF000000"/>
        <rFont val="Times New Roman"/>
        <family val="1"/>
      </rPr>
      <t xml:space="preserve">En cumplimiento del objetivo de verificar la realización de gestiones para atender oportunamente los incumplimientos detectados en materia de infraestructura y condiciones locativas de las UPI, durante el mes de enero el/la delegado/a de la Gerencia Operativa, en articulación con el componente de Salud, la Gerencia Administrativa y la Gerencia de Recursos Físicos, donde se desarrolló mesa de trabajo el 2 de febrero en la sede de la Calle 61, en la cual se revisó la situación de cada UPI y se escalaron las necesidades identificadas. En dicho espacio se concertaron las acciones requeridas para subsanar los incumplimientos detectados y se solicitó la formulación de los respectivos planes de mejoramiento. Las gestiones realizadas y los compromisos establecidos quedaron soportados mediante acta de reunión A-GDO-FT-004, listado de asistencia y comunicaciones por correo electrónico del mes de enero.
</t>
    </r>
    <r>
      <rPr>
        <b/>
        <sz val="11"/>
        <color rgb="FF000000"/>
        <rFont val="Times New Roman"/>
        <family val="1"/>
      </rPr>
      <t xml:space="preserve">Febrero:
</t>
    </r>
    <r>
      <rPr>
        <sz val="11"/>
        <color rgb="FF000000"/>
        <rFont val="Times New Roman"/>
        <family val="1"/>
      </rPr>
      <t xml:space="preserve">Se evidencia acta de seguimiento a los hallazgos identificados por la Secretaría Distrital de Salud en la UPI La 27, realizada el 11 de febrero de 2026, en la cual participaron profesionales de la Gerencia Operativa y la Gerencia de Capacidades y Derechos, durante la reunión se socializaron los formatos de inspección sanitaria y se realizó un recorrido por las instalaciones, incluyendo áreas de alojamiento, zonas comunes y cocina, con el fin de verificar las condiciones locativas e higiénico-sanitarias. Como resultado, se identificaron hallazgos relacionados con deterioro de infraestructura, humedades, filtraciones, mantenimiento de instalaciones eléctricas, sanitarias y de cocina, así como aspectos de manejo de residuos y documentación de procesos para garantizar condiciones adecuadas de seguridad, salud y bienestar para los adolescentes y el personal de la unidad.
</t>
    </r>
    <r>
      <rPr>
        <b/>
        <sz val="11"/>
        <color rgb="FF000000"/>
        <rFont val="Times New Roman"/>
        <family val="1"/>
      </rPr>
      <t>Marzo:</t>
    </r>
    <r>
      <rPr>
        <sz val="11"/>
        <color rgb="FF000000"/>
        <rFont val="Times New Roman"/>
        <family val="1"/>
      </rPr>
      <t xml:space="preserve"> Se evidencia mesa de trabajo realizada el 9 de marzo de 2026 en la sede administrativa Calle 61, con la participación de la Dirección General, la Gerencia Operativa, la Gerencia de Recursos Físicos y las áreas técnicas transversales. Durante la sesión se socializó el Plan de Intervención Técnica y el cronograma de actividades con la proyección de inversión presupuestal para el año 2026 en las UPI Oasis, Perdomo, La 27, Conservatorio y Santa Lucía.
En el marco del control, se definieron requerimientos en Gestión Ambiental y SG-SST para subsanar los hallazgos sanitarios notificados por la Secretaría Distrital de Salud (SDS) en un plazo no mayor a seis meses. Asimismo, se estableció como prioridad la finalización de adecuaciones en la UPI La 27 para garantizar el concepto sanitario favorable y avanzar en el trámite de la licencia del ICBF. La gestión se encuentra soportada en el acta A-GDO-FT-004 y el registro de asistencia del encuentro.
</t>
    </r>
    <r>
      <rPr>
        <b/>
        <sz val="11"/>
        <color rgb="FF000000"/>
        <rFont val="Times New Roman"/>
        <family val="1"/>
      </rPr>
      <t xml:space="preserve">Abril:
</t>
    </r>
    <r>
      <rPr>
        <sz val="11"/>
        <color rgb="FF000000"/>
        <rFont val="Times New Roman"/>
        <family val="1"/>
      </rPr>
      <t>Se adelantó un ciclo de inspecciones preventivas y seguimiento técnico los días 6, 20 y 24 de abril de 2026. Estas jornadas contaron con el liderazgo de la Gerencia Operativa y la participación de la Dirección General, Gestión Ambiental, Recursos Físicos y las áreas de Salud y Seguridad y Salud en el Trabajo (SST). Durante el mes se registró una evolución positiva en la gestión de hallazgos sanitarios y locativos: 
*Incremento de efectividad: Los hallazgos en estado "Subsanado" pasaron de 23 a 37, alcanzando un 59.6% de cumplimiento total al 24 de abril.
*Logros destacados: Se concretó el cierre de temas relacionados con el orden y aseo, organización de dormitorios, recubrimiento de colchones y reparaciones menores de seguridad física como rejas y mangueras.
*Pendientes críticos: Persisten 7 hallazgos Sin Ejecución y 18 en estado Parcial, principalmente vinculados a la adquisición de puntos ecológicos, instalación de vidrios y angeos, y la falta de personal de servicios generales.
La mesa de trabajo del 24 de abril permitió establecer responsabilidades gerenciales explícitas para finalizar el 100% de las intervenciones antes del 2 de mayo de 2026, con el objetivo de asegurar un concepto sanitario favorable ante la Secretaría de Salud. El proceso se encuentra documentado en el acta A-GDO-FT-004 y sus respectivos registros de asistencia.</t>
    </r>
  </si>
  <si>
    <t>De acuerdo con lo reportadon por elo proceso, se evidencia que para los meses de enero a abril se cargaron las actas de reunión de seguimiento a los coceptos sanitarios, los listados de asistencia y los correos electronicos de lo skalazgos se puede establecer que no se materializa el riesgo para este periodo. 
Acción de fortalecimiento: No se reportan avances en la acción palnteada, pero la acción se encuentra en términos.</t>
  </si>
  <si>
    <t>area de impacto</t>
  </si>
  <si>
    <t>PROBABILIDAD DE OCURRENCIA</t>
  </si>
  <si>
    <t>IMPACTO</t>
  </si>
  <si>
    <t>CONDICIONES RIESGO INHERENTE</t>
  </si>
  <si>
    <t>AFECTACIÓN ECONÓMICA O PRESUPUESTAL</t>
  </si>
  <si>
    <t>Económico</t>
  </si>
  <si>
    <t>MUY BAJA</t>
  </si>
  <si>
    <t>LEVE</t>
  </si>
  <si>
    <t>MUY BAJA - LEVE</t>
  </si>
  <si>
    <t>BAJO</t>
  </si>
  <si>
    <t>Afectación Menor o igual a 700 SMLMV</t>
  </si>
  <si>
    <t>Leve</t>
  </si>
  <si>
    <t>BAJA</t>
  </si>
  <si>
    <t>MENOR</t>
  </si>
  <si>
    <t>MUY BAJA - MENOR</t>
  </si>
  <si>
    <t>Afectación mayor a 700 y menor o igual a 1500 SMLMV</t>
  </si>
  <si>
    <t>Menor</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</si>
  <si>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</si>
  <si>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</si>
  <si>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</si>
  <si>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</si>
  <si>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</si>
  <si>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</si>
  <si>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</si>
  <si>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</si>
  <si>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</si>
  <si>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</si>
  <si>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</si>
  <si>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</si>
  <si>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</si>
  <si>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</si>
  <si>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</si>
  <si>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</si>
  <si>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</si>
  <si>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</si>
  <si>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</si>
  <si>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</si>
  <si>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</si>
  <si>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El riesgo afecta la imagen de algún área de la organización.</t>
  </si>
  <si>
    <t>BAJA - MAYOR</t>
  </si>
  <si>
    <t>El riesgo afecta la imagen de la entidad internamente, de conocimiento general nivel interno, de junta directiva y/o de proveedores</t>
  </si>
  <si>
    <t>BAJA - CATASTRÓFICO</t>
  </si>
  <si>
    <t>MEDIA - LEVE</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</si>
  <si>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</si>
  <si>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</si>
  <si>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</si>
  <si>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</si>
  <si>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</si>
  <si>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</si>
  <si>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</si>
  <si>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</si>
  <si>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</si>
  <si>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ALTA - MAYOR</t>
  </si>
  <si>
    <t>ALTA - CATASTRÓFICO</t>
  </si>
  <si>
    <t>MUY ALTA - LEVE</t>
  </si>
  <si>
    <t>IMPLEMENTACIÓN</t>
  </si>
  <si>
    <t>MUY ALTA - MENOR</t>
  </si>
  <si>
    <t>Automático</t>
  </si>
  <si>
    <t>MUY ALTA - MODERADO</t>
  </si>
  <si>
    <t>MUY ALTA - MAYOR</t>
  </si>
  <si>
    <t>MUY ALTA - CATASTRÓFICO</t>
  </si>
  <si>
    <t>DOCUMENTACIÓN</t>
  </si>
  <si>
    <t>Sin documentar</t>
  </si>
  <si>
    <t>FRECUENCIA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</si>
  <si>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</si>
  <si>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</si>
  <si>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</si>
  <si>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</si>
  <si>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</si>
  <si>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</si>
  <si>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</si>
  <si>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</si>
  <si>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</si>
  <si>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</si>
  <si>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</si>
  <si>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</si>
  <si>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</si>
  <si>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</si>
  <si>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</si>
  <si>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</si>
  <si>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</si>
  <si>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</si>
  <si>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</si>
  <si>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</si>
  <si>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</si>
  <si>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</si>
  <si>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</si>
  <si>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</si>
  <si>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</si>
  <si>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</si>
  <si>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</si>
  <si>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</si>
  <si>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</si>
  <si>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</si>
  <si>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</si>
  <si>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</si>
  <si>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</si>
  <si>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</si>
  <si>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</si>
  <si>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</si>
  <si>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</si>
  <si>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</si>
  <si>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</si>
  <si>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</si>
  <si>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</si>
  <si>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</si>
  <si>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</si>
  <si>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</si>
  <si>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</si>
  <si>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</si>
  <si>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</si>
  <si>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</si>
  <si>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</si>
  <si>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</si>
  <si>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</si>
  <si>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</si>
  <si>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</si>
  <si>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</si>
  <si>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</si>
  <si>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</si>
  <si>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</si>
  <si>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</si>
  <si>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</si>
  <si>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</si>
  <si>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</si>
  <si>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</si>
  <si>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</si>
  <si>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</si>
  <si>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</si>
  <si>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</si>
  <si>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</si>
  <si>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</si>
  <si>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</si>
  <si>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</si>
  <si>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</si>
  <si>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</si>
  <si>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</si>
  <si>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</si>
  <si>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</si>
  <si>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</si>
  <si>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</si>
  <si>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</si>
  <si>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</si>
  <si>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</si>
  <si>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</si>
  <si>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</si>
  <si>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</si>
  <si>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</si>
  <si>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</si>
  <si>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</si>
  <si>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</si>
  <si>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</si>
  <si>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</si>
  <si>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</si>
  <si>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</si>
  <si>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</si>
  <si>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</si>
  <si>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</si>
  <si>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</si>
  <si>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</si>
  <si>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</si>
  <si>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</si>
  <si>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</si>
  <si>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</si>
  <si>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</si>
  <si>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</si>
  <si>
    <r>
      <rPr>
        <b/>
        <sz val="11"/>
        <rFont val="Times New Roman"/>
        <family val="1"/>
      </rPr>
      <t>CONTROL 1:</t>
    </r>
    <r>
      <rPr>
        <sz val="11"/>
        <rFont val="Times New Roman"/>
        <family val="1"/>
      </rPr>
      <t xml:space="preserve"> Se verificó la aplicación del control mediante la evidencia documental presentada, consistente en los formatos </t>
    </r>
    <r>
      <rPr>
        <i/>
        <sz val="11"/>
        <rFont val="Times New Roman"/>
        <family val="1"/>
      </rPr>
      <t>"Actas A-GDO-FT-004 de verificación"</t>
    </r>
    <r>
      <rPr>
        <sz val="11"/>
        <rFont val="Times New Roman"/>
        <family val="1"/>
      </rPr>
      <t xml:space="preserve"> correspondientes al primer y segundo bimestre de la vigencia. No obstante, se observan faltantes respecto a los soportes del formato </t>
    </r>
    <r>
      <rPr>
        <i/>
        <sz val="11"/>
        <rFont val="Times New Roman"/>
        <family val="1"/>
      </rPr>
      <t>"A-GDH-FT-010 de registro de asistencia"</t>
    </r>
    <r>
      <rPr>
        <sz val="11"/>
        <rFont val="Times New Roman"/>
        <family val="1"/>
      </rPr>
      <t xml:space="preserve"> adjunto al final de cada </t>
    </r>
    <r>
      <rPr>
        <b/>
        <i/>
        <sz val="11"/>
        <rFont val="Times New Roman"/>
        <family val="1"/>
      </rPr>
      <t>Formato A-GDO-FT-004.</t>
    </r>
    <r>
      <rPr>
        <sz val="11"/>
        <rFont val="Times New Roman"/>
        <family val="1"/>
      </rPr>
      <t xml:space="preserve">
Se observa cumplimiento de la </t>
    </r>
    <r>
      <rPr>
        <b/>
        <i/>
        <sz val="11"/>
        <rFont val="Times New Roman"/>
        <family val="1"/>
      </rPr>
      <t>ACCIÓN DE FORTALECIMIENTO</t>
    </r>
    <r>
      <rPr>
        <sz val="11"/>
        <rFont val="Times New Roman"/>
        <family val="1"/>
      </rPr>
      <t xml:space="preserve"> mediante la capacitación </t>
    </r>
    <r>
      <rPr>
        <i/>
        <sz val="11"/>
        <rFont val="Times New Roman"/>
        <family val="1"/>
      </rPr>
      <t>"Fortalecimiento Gestión de PQRS"</t>
    </r>
    <r>
      <rPr>
        <sz val="11"/>
        <rFont val="Times New Roman"/>
        <family val="1"/>
      </rPr>
      <t xml:space="preserve"> (con el respectivo listado de asistencia y presentación) del 21 de Abril de 2026.
</t>
    </r>
    <r>
      <rPr>
        <b/>
        <sz val="11"/>
        <rFont val="Times New Roman"/>
        <family val="1"/>
      </rPr>
      <t>No se ha presentado materialización del riesgo.</t>
    </r>
  </si>
  <si>
    <r>
      <rPr>
        <b/>
        <sz val="11"/>
        <rFont val="Times New Roman"/>
        <family val="1"/>
      </rPr>
      <t>CONTROL 2:</t>
    </r>
    <r>
      <rPr>
        <sz val="11"/>
        <rFont val="Times New Roman"/>
        <family val="1"/>
      </rPr>
      <t xml:space="preserve"> Se verificó la aplicación del control mediante la evidencia documental presentada, consistente en el formato </t>
    </r>
    <r>
      <rPr>
        <i/>
        <sz val="11"/>
        <rFont val="Times New Roman"/>
        <family val="1"/>
      </rPr>
      <t>"M-PSS-FT-104 - PLANEACIÓN Y SEGUIMIENTO MENSUAL DE ACTIVIDADES CON NNAJ EN UNIDADES DE PROTECCIÓN INTEGRAL"</t>
    </r>
    <r>
      <rPr>
        <sz val="11"/>
        <rFont val="Times New Roman"/>
        <family val="1"/>
      </rPr>
      <t xml:space="preserve"> para los meses de Enero, Febrero, Marzo y Abril de 2026.
</t>
    </r>
    <r>
      <rPr>
        <b/>
        <sz val="11"/>
        <rFont val="Times New Roman"/>
        <family val="1"/>
      </rPr>
      <t>No se ha presentado materialización del riesgo.</t>
    </r>
  </si>
  <si>
    <r>
      <rPr>
        <b/>
        <sz val="11"/>
        <rFont val="Times New Roman"/>
        <family val="1"/>
      </rPr>
      <t>CONTROL 3:</t>
    </r>
    <r>
      <rPr>
        <sz val="11"/>
        <rFont val="Times New Roman"/>
        <family val="1"/>
      </rPr>
      <t xml:space="preserve"> Se verificó la aplicación del control mediante la evidencia documental presentada, consistente en el </t>
    </r>
    <r>
      <rPr>
        <b/>
        <i/>
        <sz val="11"/>
        <rFont val="Times New Roman"/>
        <family val="1"/>
      </rPr>
      <t>Tablero  de control y seguimiento requerimientos cordis y Bogotá te escucha -M-DAL-FT-009</t>
    </r>
    <r>
      <rPr>
        <sz val="11"/>
        <rFont val="Times New Roman"/>
        <family val="1"/>
      </rPr>
      <t xml:space="preserve">, diligenciando por la Subdirección de oportunidades. Asímismo se constata que, las peticiones descritas en el tablero, cuenten con el soporte de respuesta del Peticionario. </t>
    </r>
    <r>
      <rPr>
        <b/>
        <i/>
        <sz val="11"/>
        <rFont val="Times New Roman"/>
        <family val="1"/>
      </rPr>
      <t xml:space="preserve"> </t>
    </r>
    <r>
      <rPr>
        <sz val="11"/>
        <rFont val="Times New Roman"/>
        <family val="1"/>
      </rPr>
      <t xml:space="preserve">
En lo que respecta a la Subdirección poblacional, se observa que, la misma allegó el </t>
    </r>
    <r>
      <rPr>
        <b/>
        <i/>
        <sz val="11"/>
        <rFont val="Times New Roman"/>
        <family val="1"/>
      </rPr>
      <t>Formato A-GDO-FT-004</t>
    </r>
    <r>
      <rPr>
        <sz val="11"/>
        <rFont val="Times New Roman"/>
        <family val="1"/>
      </rPr>
      <t xml:space="preserve"> indicando que para el primer cuatrimestre de la vigencia, no se identificaron peticiones radicadas en el correo pqrpoblacional@idipron.gov.co.
</t>
    </r>
    <r>
      <rPr>
        <b/>
        <sz val="11"/>
        <rFont val="Times New Roman"/>
        <family val="1"/>
      </rPr>
      <t>No se ha presentado materialización del riesgo.</t>
    </r>
  </si>
  <si>
    <t xml:space="preserve">Actas de Mesas Misionales: Formato Acta Reunión A-GDO-FT-004.
Documentación detallada de las reuniones realizadas en el "Formato Acta Reunión A-GDO-FT-004", incluyendo asistentes, temas tratados, acuerdos alcanzados y compromisos adquiridos de la implementación de acciones correctivas derivadas de LAS PQR por trato inadecuado en las Unidades de Protección Integral (UPI). 
Y Evidencias de  Ejecución de medidas correctivas. </t>
  </si>
  <si>
    <r>
      <rPr>
        <b/>
        <sz val="11"/>
        <rFont val="Times New Roman"/>
        <family val="1"/>
      </rPr>
      <t>CONTROL 1:</t>
    </r>
    <r>
      <rPr>
        <sz val="11"/>
        <rFont val="Times New Roman"/>
        <family val="1"/>
      </rPr>
      <t xml:space="preserve"> Se verificó la aplicación del control mediante la evidencia documental presentada, consistente en el </t>
    </r>
    <r>
      <rPr>
        <b/>
        <i/>
        <sz val="11"/>
        <rFont val="Times New Roman"/>
        <family val="1"/>
      </rPr>
      <t>Tablero  de control y seguimiento requerimientos cordis y Bogotá te escucha -M-DAL-FT-009</t>
    </r>
    <r>
      <rPr>
        <sz val="11"/>
        <rFont val="Times New Roman"/>
        <family val="1"/>
      </rPr>
      <t xml:space="preserve">, diligenciando por la Subdirección Poblacional, para los meses de Febrero, Marzo y Abril de 2026.
No obstante, dentro de los soportes presentados por el proceso, no se observó el Formato </t>
    </r>
    <r>
      <rPr>
        <b/>
        <i/>
        <sz val="11"/>
        <rFont val="Times New Roman"/>
        <family val="1"/>
      </rPr>
      <t>Oficios A-GDO-FT-016</t>
    </r>
    <r>
      <rPr>
        <sz val="11"/>
        <rFont val="Times New Roman"/>
        <family val="1"/>
      </rPr>
      <t xml:space="preserve">, con la correspondiente radicación de las peticiones descritas en el tablero.
</t>
    </r>
    <r>
      <rPr>
        <b/>
        <sz val="11"/>
        <rFont val="Times New Roman"/>
        <family val="1"/>
      </rPr>
      <t>No se ha presentado materialización del riesgo.</t>
    </r>
  </si>
  <si>
    <r>
      <rPr>
        <b/>
        <sz val="11"/>
        <rFont val="Times New Roman"/>
        <family val="1"/>
      </rPr>
      <t>CONTROL 2:</t>
    </r>
    <r>
      <rPr>
        <sz val="11"/>
        <rFont val="Times New Roman"/>
        <family val="1"/>
      </rPr>
      <t xml:space="preserve"> Se verificó la aplicación del control mediante la evidencia documental presentada, consistente en el </t>
    </r>
    <r>
      <rPr>
        <b/>
        <i/>
        <sz val="11"/>
        <rFont val="Times New Roman"/>
        <family val="1"/>
      </rPr>
      <t>Formato Acta Reunión A-GDO-FT-004</t>
    </r>
    <r>
      <rPr>
        <sz val="11"/>
        <rFont val="Times New Roman"/>
        <family val="1"/>
      </rPr>
      <t xml:space="preserve"> para los meses de Febrero, Marzo y Abril de 2026, junto con los respectivos listados de asistencia.
No obstante, dentro de los soportes presentados por el proceso, no se observó el Formato correspondiente al mes de Enero 2026.
</t>
    </r>
    <r>
      <rPr>
        <b/>
        <sz val="11"/>
        <rFont val="Times New Roman"/>
        <family val="1"/>
      </rPr>
      <t>No se ha presentado materialización del riesgo.</t>
    </r>
  </si>
  <si>
    <r>
      <rPr>
        <b/>
        <sz val="11"/>
        <rFont val="Times New Roman"/>
        <family val="1"/>
      </rPr>
      <t>CONTROL 1:</t>
    </r>
    <r>
      <rPr>
        <sz val="11"/>
        <rFont val="Times New Roman"/>
        <family val="1"/>
      </rPr>
      <t xml:space="preserve"> Se verificó la aplicación del control mediante la evidencia documental presentada, consistente en el </t>
    </r>
    <r>
      <rPr>
        <b/>
        <i/>
        <sz val="11"/>
        <rFont val="Times New Roman"/>
        <family val="1"/>
      </rPr>
      <t xml:space="preserve">Formato M-PSS-FT-071 PLANEACIÓN ACTIVIDADES PEDAGÓGICAS </t>
    </r>
    <r>
      <rPr>
        <sz val="11"/>
        <rFont val="Times New Roman"/>
        <family val="1"/>
      </rPr>
      <t xml:space="preserve">para los meses de Enero, Febrero, Marzo y Abril de 2026, en los cuales se observa la relación de NNAJ y/o familiares participantes con la respectiva EPS a la cual se encuentran afiliados; y se encuentran debidamente firmados por el/la Auxiliar de enfermeria y el/la Profesional de apoyo.
</t>
    </r>
    <r>
      <rPr>
        <b/>
        <sz val="11"/>
        <rFont val="Times New Roman"/>
        <family val="1"/>
      </rPr>
      <t>No se ha presentado materialización del riesgo.</t>
    </r>
  </si>
  <si>
    <r>
      <rPr>
        <b/>
        <sz val="11"/>
        <rFont val="Times New Roman"/>
        <family val="1"/>
      </rPr>
      <t>CONTROL 2:</t>
    </r>
    <r>
      <rPr>
        <sz val="11"/>
        <rFont val="Times New Roman"/>
        <family val="1"/>
      </rPr>
      <t xml:space="preserve"> Se verificó la aplicación del control mediante la evidencia documental presentada, consistente en los </t>
    </r>
    <r>
      <rPr>
        <b/>
        <i/>
        <sz val="11"/>
        <rFont val="Times New Roman"/>
        <family val="1"/>
      </rPr>
      <t>Formatos A-GDH-FT-010 Listado de asistencia y A-GDO-FT-004 Acta</t>
    </r>
    <r>
      <rPr>
        <sz val="11"/>
        <rFont val="Times New Roman"/>
        <family val="1"/>
      </rPr>
      <t>,</t>
    </r>
    <r>
      <rPr>
        <b/>
        <i/>
        <sz val="11"/>
        <rFont val="Times New Roman"/>
        <family val="1"/>
      </rPr>
      <t xml:space="preserve"> </t>
    </r>
    <r>
      <rPr>
        <sz val="11"/>
        <rFont val="Times New Roman"/>
        <family val="1"/>
      </rPr>
      <t xml:space="preserve">para los meses de Enero, Febrero, Marzo y Abril de 2026; en los cuales se verifica la presencia de personal de primeros auxilios y/o Profesional de la salud en actividades fuera de la UPI -cuando aplica-.
</t>
    </r>
    <r>
      <rPr>
        <b/>
        <sz val="11"/>
        <rFont val="Times New Roman"/>
        <family val="1"/>
      </rPr>
      <t>No se ha presentado materialización del riesgo.</t>
    </r>
  </si>
  <si>
    <r>
      <rPr>
        <b/>
        <sz val="11"/>
        <rFont val="Times New Roman"/>
        <family val="1"/>
      </rPr>
      <t>CONTROL 3:</t>
    </r>
    <r>
      <rPr>
        <sz val="11"/>
        <rFont val="Times New Roman"/>
        <family val="1"/>
      </rPr>
      <t xml:space="preserve"> Se verificó la aplicación del control mediante la evidencia documental presentada, consistente en el </t>
    </r>
    <r>
      <rPr>
        <b/>
        <i/>
        <sz val="11"/>
        <rFont val="Times New Roman"/>
        <family val="1"/>
      </rPr>
      <t>Formato PSS-FT-079 - TALLERES Y/O ACCIONES FORMATIVAS</t>
    </r>
    <r>
      <rPr>
        <sz val="11"/>
        <rFont val="Times New Roman"/>
        <family val="1"/>
      </rPr>
      <t>,</t>
    </r>
    <r>
      <rPr>
        <b/>
        <i/>
        <sz val="11"/>
        <rFont val="Times New Roman"/>
        <family val="1"/>
      </rPr>
      <t xml:space="preserve"> </t>
    </r>
    <r>
      <rPr>
        <sz val="11"/>
        <rFont val="Times New Roman"/>
        <family val="1"/>
      </rPr>
      <t xml:space="preserve">para los meses de Enero, Febrero, Marzo y Abril de 2026; en los cuales se verifica el uso de elementos de protección personal - EPP en los talleres de acciones formativas realizados en las UPIs.
</t>
    </r>
    <r>
      <rPr>
        <b/>
        <sz val="11"/>
        <rFont val="Times New Roman"/>
        <family val="1"/>
      </rPr>
      <t>No se ha presentado materialización del riesgo.</t>
    </r>
  </si>
  <si>
    <r>
      <rPr>
        <b/>
        <sz val="11"/>
        <rFont val="Times New Roman"/>
        <family val="1"/>
      </rPr>
      <t>CONTROL 4:</t>
    </r>
    <r>
      <rPr>
        <sz val="11"/>
        <rFont val="Times New Roman"/>
        <family val="1"/>
      </rPr>
      <t xml:space="preserve"> Se verificó la aplicación del control mediante la evidencia documental presentada, consistente en el </t>
    </r>
    <r>
      <rPr>
        <b/>
        <i/>
        <sz val="11"/>
        <rFont val="Times New Roman"/>
        <family val="1"/>
      </rPr>
      <t>Formato ENTREGA ELEMENTOS DE PROTECCIÓN PERSONAL - EPP A-GDH-FT-073</t>
    </r>
    <r>
      <rPr>
        <sz val="11"/>
        <rFont val="Times New Roman"/>
        <family val="1"/>
      </rPr>
      <t>,</t>
    </r>
    <r>
      <rPr>
        <b/>
        <i/>
        <sz val="11"/>
        <rFont val="Times New Roman"/>
        <family val="1"/>
      </rPr>
      <t xml:space="preserve"> </t>
    </r>
    <r>
      <rPr>
        <sz val="11"/>
        <rFont val="Times New Roman"/>
        <family val="1"/>
      </rPr>
      <t xml:space="preserve">para los meses de Enero, Febrero, Marzo y Abril de 2026; de acuerdo con el listado de jóvenes vinculados al convenio.
</t>
    </r>
    <r>
      <rPr>
        <b/>
        <sz val="11"/>
        <rFont val="Times New Roman"/>
        <family val="1"/>
      </rPr>
      <t>No se ha presentado materialización del riesgo.</t>
    </r>
  </si>
  <si>
    <r>
      <rPr>
        <b/>
        <sz val="11"/>
        <rFont val="Times New Roman"/>
        <family val="1"/>
      </rPr>
      <t>CONTROL 5:</t>
    </r>
    <r>
      <rPr>
        <sz val="11"/>
        <rFont val="Times New Roman"/>
        <family val="1"/>
      </rPr>
      <t xml:space="preserve"> Se verificó la aplicación del control mediante la evidencia documental presentada, consistente en el </t>
    </r>
    <r>
      <rPr>
        <b/>
        <i/>
        <sz val="11"/>
        <rFont val="Times New Roman"/>
        <family val="1"/>
      </rPr>
      <t>Formato INSPECCIÓN DE ELEMENTOS DE PROTECCIÓN PERSONAL (EPP) A-GDH-FT-068</t>
    </r>
    <r>
      <rPr>
        <sz val="11"/>
        <rFont val="Times New Roman"/>
        <family val="1"/>
      </rPr>
      <t>,</t>
    </r>
    <r>
      <rPr>
        <b/>
        <i/>
        <sz val="11"/>
        <rFont val="Times New Roman"/>
        <family val="1"/>
      </rPr>
      <t xml:space="preserve"> </t>
    </r>
    <r>
      <rPr>
        <sz val="11"/>
        <rFont val="Times New Roman"/>
        <family val="1"/>
      </rPr>
      <t xml:space="preserve">para los meses de Enero, Febrero, Marzo y Abril de 2026; de acuerdo con el listado de jóvenes vinculados al convenio.
</t>
    </r>
    <r>
      <rPr>
        <b/>
        <sz val="11"/>
        <rFont val="Times New Roman"/>
        <family val="1"/>
      </rPr>
      <t>No se ha presentado materialización del riesgo.</t>
    </r>
  </si>
  <si>
    <r>
      <rPr>
        <b/>
        <sz val="11"/>
        <rFont val="Times New Roman"/>
        <family val="1"/>
      </rPr>
      <t>CONTROL 6:</t>
    </r>
    <r>
      <rPr>
        <sz val="11"/>
        <rFont val="Times New Roman"/>
        <family val="1"/>
      </rPr>
      <t xml:space="preserve"> Se verificó la aplicación del control mediante la evidencia documental presentada, consistente en los correos electronicos remitidos por la </t>
    </r>
    <r>
      <rPr>
        <b/>
        <i/>
        <sz val="11"/>
        <rFont val="Times New Roman"/>
        <family val="1"/>
      </rPr>
      <t>Subdirección Técnica de Oportunidades</t>
    </r>
    <r>
      <rPr>
        <sz val="11"/>
        <rFont val="Times New Roman"/>
        <family val="1"/>
      </rPr>
      <t xml:space="preserve">, en los que se adjunta la base de datos Excel, con la información de las/los jóvenes cubiertos por la póliza; para los meses de Enero, Marzo y Abril de 2026.
No obstante, dentro de los soportes presentados por el proceso, no se observó el Formato correspondiente al mes de Febrero 2026.
</t>
    </r>
    <r>
      <rPr>
        <b/>
        <sz val="11"/>
        <rFont val="Times New Roman"/>
        <family val="1"/>
      </rPr>
      <t>No se ha presentado materialización del riesgo.</t>
    </r>
  </si>
  <si>
    <r>
      <rPr>
        <b/>
        <sz val="11"/>
        <rFont val="Times New Roman"/>
        <family val="1"/>
      </rPr>
      <t>CONTROL 7:</t>
    </r>
    <r>
      <rPr>
        <sz val="11"/>
        <rFont val="Times New Roman"/>
        <family val="1"/>
      </rPr>
      <t xml:space="preserve"> Se verificó la aplicación del control mediante la evidencia documental presentada, consistente en los </t>
    </r>
    <r>
      <rPr>
        <b/>
        <i/>
        <sz val="11"/>
        <rFont val="Times New Roman"/>
        <family val="1"/>
      </rPr>
      <t xml:space="preserve">Certificados de Poliza </t>
    </r>
    <r>
      <rPr>
        <sz val="11"/>
        <rFont val="Times New Roman"/>
        <family val="1"/>
      </rPr>
      <t xml:space="preserve">emitidos por las empresas </t>
    </r>
    <r>
      <rPr>
        <b/>
        <i/>
        <sz val="11"/>
        <rFont val="Times New Roman"/>
        <family val="1"/>
      </rPr>
      <t>POSITIVA COMPAÑIA DE SEGUROS</t>
    </r>
    <r>
      <rPr>
        <sz val="11"/>
        <rFont val="Times New Roman"/>
        <family val="1"/>
      </rPr>
      <t xml:space="preserve"> y </t>
    </r>
    <r>
      <rPr>
        <b/>
        <i/>
        <sz val="11"/>
        <rFont val="Times New Roman"/>
        <family val="1"/>
      </rPr>
      <t>CONFIANZA</t>
    </r>
    <r>
      <rPr>
        <sz val="11"/>
        <rFont val="Times New Roman"/>
        <family val="1"/>
      </rPr>
      <t xml:space="preserve">; en las cuales se identifica que: </t>
    </r>
    <r>
      <rPr>
        <i/>
        <sz val="11"/>
        <rFont val="Times New Roman"/>
        <family val="1"/>
      </rPr>
      <t>"Las Personas Aseguradas son los Niños, Niñas, Adolescentes y Jóvenes en situación de vida en calle, en riesgo de habitarla o en condiciones de fragilidad social, a nivel nacional, principalmente en la ciudad de Bogotá, y los Departamentos y/o Municipios de Colombia en donde el IDIPRON tenga sus sedes o atienda población beneficiaria"</t>
    </r>
    <r>
      <rPr>
        <sz val="11"/>
        <rFont val="Times New Roman"/>
        <family val="1"/>
      </rPr>
      <t xml:space="preserve">.
</t>
    </r>
    <r>
      <rPr>
        <b/>
        <sz val="11"/>
        <rFont val="Times New Roman"/>
        <family val="1"/>
      </rPr>
      <t>No se ha presentado materialización del riesgo.</t>
    </r>
  </si>
  <si>
    <r>
      <rPr>
        <b/>
        <sz val="11"/>
        <rFont val="Times New Roman"/>
        <family val="1"/>
      </rPr>
      <t>CONTROL 8:</t>
    </r>
    <r>
      <rPr>
        <sz val="11"/>
        <rFont val="Times New Roman"/>
        <family val="1"/>
      </rPr>
      <t xml:space="preserve"> Se verificó la aplicación del control mediante la evidencia documental presentada, consistente en los correos electronicos remitidos por la </t>
    </r>
    <r>
      <rPr>
        <b/>
        <i/>
        <sz val="11"/>
        <rFont val="Times New Roman"/>
        <family val="1"/>
      </rPr>
      <t>Subdirección Técnica de Oportunidades</t>
    </r>
    <r>
      <rPr>
        <sz val="11"/>
        <rFont val="Times New Roman"/>
        <family val="1"/>
      </rPr>
      <t xml:space="preserve">, en los que se adjunta la base de datos Excel, con la información de las/los jóvenes cubiertos por la póliza; para los meses de Enero, Marzo y Abril de 2026.
No obstante, dentro de los soportes presentados por el proceso, no se observó el Formato correspondiente al mes de Febrero 2026.
</t>
    </r>
    <r>
      <rPr>
        <b/>
        <sz val="11"/>
        <rFont val="Times New Roman"/>
        <family val="1"/>
      </rPr>
      <t>No se ha presentado materialización del riesgo.</t>
    </r>
  </si>
  <si>
    <r>
      <rPr>
        <b/>
        <sz val="11"/>
        <rFont val="Times New Roman"/>
        <family val="1"/>
      </rPr>
      <t>CONTROL 1:</t>
    </r>
    <r>
      <rPr>
        <sz val="11"/>
        <rFont val="Times New Roman"/>
        <family val="1"/>
      </rPr>
      <t xml:space="preserve"> Se verificó la aplicación del control mediante la evidencia documental presentada, consistente en el </t>
    </r>
    <r>
      <rPr>
        <b/>
        <i/>
        <sz val="11"/>
        <rFont val="Times New Roman"/>
        <family val="1"/>
      </rPr>
      <t>Formato Acta Reunión A-GDO-FT-004</t>
    </r>
    <r>
      <rPr>
        <sz val="11"/>
        <rFont val="Times New Roman"/>
        <family val="1"/>
      </rPr>
      <t xml:space="preserve">, en los cuales se presenta el estado de los requerimientos de infraestructura y equipos reportados durante los meses de Enero, Febrero, Marzo y Abril de 2026.
Asimismo, se valida el </t>
    </r>
    <r>
      <rPr>
        <b/>
        <i/>
        <sz val="11"/>
        <rFont val="Times New Roman"/>
        <family val="1"/>
      </rPr>
      <t>Informe de solicitudes ARANDA de infraestructura por unidad</t>
    </r>
    <r>
      <rPr>
        <sz val="11"/>
        <rFont val="Times New Roman"/>
        <family val="1"/>
      </rPr>
      <t xml:space="preserve">, del periodo correspondiente al primer cuatrimestre de la vigencia.
</t>
    </r>
    <r>
      <rPr>
        <b/>
        <sz val="11"/>
        <rFont val="Times New Roman"/>
        <family val="1"/>
      </rPr>
      <t>No se ha presentado materialización del riesgo.</t>
    </r>
  </si>
  <si>
    <r>
      <rPr>
        <b/>
        <sz val="11"/>
        <rFont val="Times New Roman"/>
        <family val="1"/>
      </rPr>
      <t>CONTROL 2:</t>
    </r>
    <r>
      <rPr>
        <sz val="11"/>
        <rFont val="Times New Roman"/>
        <family val="1"/>
      </rPr>
      <t xml:space="preserve"> Se verificó la aplicación del control mediante la evidencia documental presentada, consistente en el </t>
    </r>
    <r>
      <rPr>
        <b/>
        <i/>
        <sz val="11"/>
        <rFont val="Times New Roman"/>
        <family val="1"/>
      </rPr>
      <t>Formato Acta Reunión A-GDO-FT-004</t>
    </r>
    <r>
      <rPr>
        <sz val="11"/>
        <rFont val="Times New Roman"/>
        <family val="1"/>
      </rPr>
      <t xml:space="preserve"> (y sus respectivos listados de asistencia) para los meses de Enero, Febrero, Marzo y Abril de 2026.
</t>
    </r>
    <r>
      <rPr>
        <b/>
        <sz val="11"/>
        <rFont val="Times New Roman"/>
        <family val="1"/>
      </rPr>
      <t>No se ha presentado materialización del riesgo.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</si>
</sst>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46" x14ac:knownFonts="1">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b/>
      <sz val="9"/>
      <color indexed="81"/>
      <name val="Tahoma"/>
      <family val="2"/>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sz val="12"/>
      <color rgb="FF000000"/>
      <name val="Times New Roman"/>
      <family val="1"/>
    </font>
    <font>
      <b/>
      <sz val="16"/>
      <color theme="1"/>
      <name val="Calibri"/>
      <family val="2"/>
      <scheme val="minor"/>
    </font>
    <font>
      <b/>
      <u/>
      <sz val="11"/>
      <color theme="1"/>
      <name val="Calibri"/>
      <family val="2"/>
      <scheme val="minor"/>
    </font>
    <font>
      <u/>
      <sz val="11"/>
      <color theme="1"/>
      <name val="Calibri"/>
      <family val="2"/>
      <scheme val="minor"/>
    </font>
    <font>
      <i/>
      <sz val="11"/>
      <color theme="1"/>
      <name val="Calibri"/>
      <family val="2"/>
      <scheme val="minor"/>
    </font>
    <font>
      <sz val="10"/>
      <color rgb="FF000000"/>
      <name val="Times New Roman"/>
      <family val="1"/>
    </font>
    <font>
      <sz val="10"/>
      <color theme="1"/>
      <name val="Times New Roman"/>
      <family val="1"/>
    </font>
    <font>
      <sz val="11"/>
      <color rgb="FF000000"/>
      <name val="Times New Roman"/>
      <family val="1"/>
    </font>
    <font>
      <sz val="11"/>
      <color rgb="FF000000"/>
      <name val="Arial"/>
      <family val="2"/>
      <charset val="1"/>
    </font>
    <font>
      <sz val="11"/>
      <color rgb="FF000000"/>
      <name val="Times New Roman"/>
      <family val="1"/>
    </font>
    <font>
      <b/>
      <sz val="11"/>
      <color rgb="FF000000"/>
      <name val="Times New Roman"/>
      <family val="1"/>
    </font>
    <font>
      <sz val="11"/>
      <color rgb="FF000000"/>
      <name val="Times New Roman"/>
      <family val="1"/>
    </font>
    <font>
      <sz val="11"/>
      <name val="Times New Roman"/>
      <family val="1"/>
    </font>
    <font>
      <b/>
      <sz val="11"/>
      <name val="Times New Roman"/>
      <family val="1"/>
    </font>
    <font>
      <i/>
      <sz val="11"/>
      <name val="Times New Roman"/>
      <family val="1"/>
    </font>
    <font>
      <b/>
      <i/>
      <sz val="11"/>
      <name val="Times New Roman"/>
      <family val="1"/>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41" fontId="6" fillId="0" borderId="0" applyFont="0" applyFill="0" applyBorder="0" applyAlignment="0" applyProtection="0"/>
    <xf numFmtId="9" fontId="6" fillId="0" borderId="0" applyFont="0" applyFill="0" applyBorder="0" applyAlignment="0" applyProtection="0"/>
    <xf numFmtId="0" fontId="27" fillId="0" borderId="0" applyNumberFormat="0" applyFill="0" applyBorder="0" applyAlignment="0" applyProtection="0"/>
    <xf numFmtId="0" fontId="6" fillId="0" borderId="0"/>
  </cellStyleXfs>
  <cellXfs count="371">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 xfId="0" applyFont="1" applyBorder="1" applyAlignment="1">
      <alignment horizontal="center" vertical="center" textRotation="90" wrapText="1"/>
    </xf>
    <xf numFmtId="0" fontId="3" fillId="2" borderId="29" xfId="0" applyFont="1" applyFill="1" applyBorder="1" applyAlignment="1">
      <alignment horizontal="center" vertical="center" textRotation="90"/>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2" borderId="30" xfId="0" applyFont="1" applyFill="1" applyBorder="1" applyAlignment="1">
      <alignment horizontal="center" vertical="center" textRotation="90" wrapText="1"/>
    </xf>
    <xf numFmtId="0" fontId="2" fillId="2" borderId="29" xfId="0" applyFont="1" applyFill="1" applyBorder="1" applyAlignment="1">
      <alignment horizontal="center" vertical="center" textRotation="90"/>
    </xf>
    <xf numFmtId="0" fontId="2" fillId="2" borderId="5"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3" fillId="3" borderId="5" xfId="0" applyFont="1" applyFill="1" applyBorder="1" applyAlignment="1">
      <alignment horizontal="center" vertical="center"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2" fillId="2" borderId="22" xfId="0" applyFont="1" applyFill="1" applyBorder="1"/>
    <xf numFmtId="0" fontId="2" fillId="2" borderId="7" xfId="0" applyFont="1" applyFill="1" applyBorder="1"/>
    <xf numFmtId="0" fontId="1" fillId="2" borderId="5" xfId="0" applyFont="1" applyFill="1" applyBorder="1" applyAlignment="1">
      <alignment horizontal="center" vertical="center"/>
    </xf>
    <xf numFmtId="0" fontId="2" fillId="0" borderId="20" xfId="0" applyFont="1" applyBorder="1" applyAlignment="1">
      <alignment horizontal="left"/>
    </xf>
    <xf numFmtId="0" fontId="5" fillId="2" borderId="5" xfId="0" applyFont="1" applyFill="1" applyBorder="1" applyAlignment="1">
      <alignment horizontal="center" vertical="center" wrapText="1"/>
    </xf>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2" fillId="0" borderId="16" xfId="0" applyFont="1" applyBorder="1" applyAlignment="1">
      <alignment horizontal="justify" vertical="center" wrapText="1"/>
    </xf>
    <xf numFmtId="0" fontId="9" fillId="0" borderId="1" xfId="0" applyFont="1" applyBorder="1" applyAlignment="1">
      <alignment horizontal="center" vertical="center" textRotation="90" wrapText="1"/>
    </xf>
    <xf numFmtId="0" fontId="14" fillId="0" borderId="0" xfId="0" applyFont="1" applyAlignment="1">
      <alignment horizontal="center" vertical="center"/>
    </xf>
    <xf numFmtId="0" fontId="14" fillId="8" borderId="1" xfId="0" applyFont="1" applyFill="1" applyBorder="1" applyAlignment="1">
      <alignment horizontal="center" vertical="center"/>
    </xf>
    <xf numFmtId="0" fontId="17" fillId="0" borderId="0" xfId="0" applyFont="1" applyProtection="1">
      <protection hidden="1"/>
    </xf>
    <xf numFmtId="0" fontId="13" fillId="9" borderId="17" xfId="0" applyFont="1" applyFill="1" applyBorder="1" applyAlignment="1">
      <alignment horizontal="center" vertical="center"/>
    </xf>
    <xf numFmtId="0" fontId="18" fillId="4" borderId="13" xfId="0" applyFont="1" applyFill="1" applyBorder="1" applyAlignment="1">
      <alignment horizontal="center" vertical="center"/>
    </xf>
    <xf numFmtId="0" fontId="18" fillId="10" borderId="1" xfId="0" applyFont="1" applyFill="1" applyBorder="1" applyAlignment="1">
      <alignment horizontal="center" vertical="center"/>
    </xf>
    <xf numFmtId="0" fontId="20" fillId="0" borderId="0" xfId="0" applyFont="1" applyProtection="1">
      <protection hidden="1"/>
    </xf>
    <xf numFmtId="0" fontId="18" fillId="11" borderId="1" xfId="0" applyFont="1" applyFill="1" applyBorder="1" applyAlignment="1">
      <alignment horizontal="center" vertical="center"/>
    </xf>
    <xf numFmtId="0" fontId="18" fillId="3" borderId="1" xfId="0" applyFont="1" applyFill="1" applyBorder="1" applyAlignment="1">
      <alignment horizontal="center" vertical="center"/>
    </xf>
    <xf numFmtId="0" fontId="18" fillId="5" borderId="1" xfId="0" applyFont="1" applyFill="1" applyBorder="1" applyAlignment="1">
      <alignment horizontal="center" vertical="center"/>
    </xf>
    <xf numFmtId="0" fontId="18" fillId="4" borderId="15" xfId="0" applyFont="1" applyFill="1" applyBorder="1" applyAlignment="1">
      <alignment horizontal="center" vertical="center"/>
    </xf>
    <xf numFmtId="0" fontId="18" fillId="6" borderId="15" xfId="0" applyFont="1" applyFill="1" applyBorder="1" applyAlignment="1">
      <alignment horizontal="center" vertical="center"/>
    </xf>
    <xf numFmtId="0" fontId="21" fillId="0" borderId="0" xfId="0" applyFont="1" applyProtection="1">
      <protection hidden="1"/>
    </xf>
    <xf numFmtId="0" fontId="23" fillId="0" borderId="1" xfId="0" applyFont="1" applyBorder="1" applyAlignment="1">
      <alignment horizontal="center" vertical="center" wrapText="1"/>
    </xf>
    <xf numFmtId="0" fontId="22" fillId="10" borderId="1" xfId="0" applyFont="1" applyFill="1" applyBorder="1" applyAlignment="1">
      <alignment horizontal="center" vertical="center"/>
    </xf>
    <xf numFmtId="0" fontId="22" fillId="11" borderId="1" xfId="0" applyFont="1" applyFill="1" applyBorder="1" applyAlignment="1">
      <alignment horizontal="center" vertical="center" wrapText="1"/>
    </xf>
    <xf numFmtId="0" fontId="22" fillId="3" borderId="1" xfId="0" applyFont="1" applyFill="1" applyBorder="1" applyAlignment="1">
      <alignment horizontal="center" vertical="center"/>
    </xf>
    <xf numFmtId="0" fontId="22" fillId="6" borderId="1" xfId="0" applyFont="1" applyFill="1" applyBorder="1" applyAlignment="1">
      <alignment horizontal="center" vertical="center"/>
    </xf>
    <xf numFmtId="0" fontId="22" fillId="5" borderId="1" xfId="0" applyFont="1" applyFill="1" applyBorder="1" applyAlignment="1">
      <alignment horizontal="center" vertical="center"/>
    </xf>
    <xf numFmtId="0" fontId="0" fillId="0" borderId="0" xfId="0" applyAlignment="1">
      <alignment horizontal="center"/>
    </xf>
    <xf numFmtId="0" fontId="24" fillId="13" borderId="5" xfId="0" applyFont="1" applyFill="1" applyBorder="1" applyAlignment="1">
      <alignment horizontal="center" vertical="center" wrapText="1"/>
    </xf>
    <xf numFmtId="0" fontId="24" fillId="13" borderId="5" xfId="0" applyFont="1" applyFill="1" applyBorder="1" applyAlignment="1" applyProtection="1">
      <alignment horizontal="center" vertical="center" wrapText="1"/>
      <protection hidden="1"/>
    </xf>
    <xf numFmtId="0" fontId="24" fillId="0" borderId="5" xfId="0" applyFont="1" applyBorder="1" applyAlignment="1">
      <alignment horizontal="center" vertical="center" wrapText="1"/>
    </xf>
    <xf numFmtId="0" fontId="24" fillId="0" borderId="5" xfId="0" applyFont="1" applyBorder="1" applyAlignment="1">
      <alignment horizontal="center" wrapText="1"/>
    </xf>
    <xf numFmtId="0" fontId="25" fillId="0" borderId="45" xfId="0" applyFont="1" applyBorder="1" applyAlignment="1" applyProtection="1">
      <alignment horizontal="center" vertical="center"/>
      <protection locked="0"/>
    </xf>
    <xf numFmtId="0" fontId="25" fillId="0" borderId="45" xfId="0" applyFont="1" applyBorder="1" applyAlignment="1" applyProtection="1">
      <alignment vertical="center" wrapText="1"/>
      <protection hidden="1"/>
    </xf>
    <xf numFmtId="0" fontId="0" fillId="0" borderId="46" xfId="0" applyBorder="1" applyAlignment="1" applyProtection="1">
      <alignment horizontal="center" vertical="center"/>
      <protection hidden="1"/>
    </xf>
    <xf numFmtId="9" fontId="26" fillId="14" borderId="47" xfId="2" applyFont="1" applyFill="1" applyBorder="1" applyAlignment="1" applyProtection="1">
      <alignment horizontal="center" vertical="center"/>
      <protection hidden="1"/>
    </xf>
    <xf numFmtId="0" fontId="26" fillId="14" borderId="47"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2" fillId="0" borderId="48" xfId="0" applyFont="1" applyBorder="1" applyAlignment="1">
      <alignment horizontal="center" vertical="center"/>
    </xf>
    <xf numFmtId="0" fontId="22" fillId="0" borderId="50" xfId="0" applyFont="1" applyBorder="1" applyAlignment="1">
      <alignment horizontal="center" vertical="center"/>
    </xf>
    <xf numFmtId="9" fontId="0" fillId="0" borderId="51" xfId="2" applyFont="1" applyBorder="1" applyAlignment="1">
      <alignment horizontal="center" vertical="center"/>
    </xf>
    <xf numFmtId="9" fontId="0" fillId="0" borderId="52" xfId="2" applyFont="1" applyBorder="1" applyAlignment="1">
      <alignment horizontal="center" vertical="center"/>
    </xf>
    <xf numFmtId="0" fontId="22" fillId="0" borderId="5" xfId="0" applyFont="1" applyBorder="1" applyAlignment="1">
      <alignment horizontal="center" vertical="center"/>
    </xf>
    <xf numFmtId="9" fontId="0" fillId="0" borderId="6" xfId="2" applyFont="1" applyBorder="1" applyAlignment="1">
      <alignment horizontal="center" vertical="center"/>
    </xf>
    <xf numFmtId="0" fontId="22"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18" fillId="0" borderId="48" xfId="0" applyFont="1" applyBorder="1" applyAlignment="1">
      <alignment horizontal="center" vertical="center"/>
    </xf>
    <xf numFmtId="9" fontId="18" fillId="0" borderId="51" xfId="2" applyFont="1" applyFill="1" applyBorder="1" applyAlignment="1">
      <alignment horizontal="center" vertical="center"/>
    </xf>
    <xf numFmtId="0" fontId="18" fillId="0" borderId="35" xfId="0" applyFont="1" applyBorder="1" applyAlignment="1">
      <alignment horizontal="center" vertical="center"/>
    </xf>
    <xf numFmtId="0" fontId="0" fillId="11" borderId="48" xfId="0" applyFill="1" applyBorder="1" applyAlignment="1">
      <alignment horizontal="center" vertical="center"/>
    </xf>
    <xf numFmtId="0" fontId="0" fillId="11" borderId="49" xfId="0" applyFill="1" applyBorder="1" applyAlignment="1">
      <alignment horizontal="center" vertical="center"/>
    </xf>
    <xf numFmtId="0" fontId="0" fillId="10" borderId="50" xfId="0" applyFill="1" applyBorder="1" applyAlignment="1">
      <alignment horizontal="center" vertical="center"/>
    </xf>
    <xf numFmtId="0" fontId="0" fillId="11" borderId="35" xfId="0" applyFill="1" applyBorder="1" applyAlignment="1">
      <alignment horizontal="center" vertical="center"/>
    </xf>
    <xf numFmtId="0" fontId="0" fillId="10" borderId="53" xfId="0" applyFill="1" applyBorder="1" applyAlignment="1">
      <alignment horizontal="center" vertical="center"/>
    </xf>
    <xf numFmtId="0" fontId="0" fillId="3" borderId="35" xfId="0" applyFill="1" applyBorder="1" applyAlignment="1">
      <alignment horizontal="center" vertical="center"/>
    </xf>
    <xf numFmtId="0" fontId="0" fillId="5" borderId="35" xfId="0" applyFill="1" applyBorder="1" applyAlignment="1">
      <alignment horizontal="center" vertical="center"/>
    </xf>
    <xf numFmtId="0" fontId="0" fillId="5" borderId="51"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52" xfId="0" applyFill="1" applyBorder="1" applyAlignment="1">
      <alignment horizontal="center" vertical="center"/>
    </xf>
    <xf numFmtId="0" fontId="0" fillId="11" borderId="5" xfId="0" applyFill="1" applyBorder="1" applyAlignment="1">
      <alignment horizontal="center" vertical="center"/>
    </xf>
    <xf numFmtId="0" fontId="0" fillId="11" borderId="31" xfId="0" applyFill="1" applyBorder="1" applyAlignment="1">
      <alignment horizontal="center" vertical="center"/>
    </xf>
    <xf numFmtId="0" fontId="0" fillId="3" borderId="31" xfId="0" applyFill="1" applyBorder="1" applyAlignment="1">
      <alignment horizontal="center" vertical="center"/>
    </xf>
    <xf numFmtId="0" fontId="0" fillId="5" borderId="31"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48" xfId="0" applyFill="1" applyBorder="1" applyAlignment="1">
      <alignment horizontal="center" vertical="center"/>
    </xf>
    <xf numFmtId="0" fontId="0" fillId="3" borderId="5" xfId="0" applyFill="1" applyBorder="1" applyAlignment="1">
      <alignment horizontal="center" vertical="center"/>
    </xf>
    <xf numFmtId="0" fontId="0" fillId="3" borderId="51" xfId="0" applyFill="1" applyBorder="1" applyAlignment="1">
      <alignment horizontal="center" vertical="center"/>
    </xf>
    <xf numFmtId="0" fontId="0" fillId="3" borderId="6" xfId="0" applyFill="1" applyBorder="1" applyAlignment="1">
      <alignment horizontal="center" vertical="center"/>
    </xf>
    <xf numFmtId="0" fontId="0" fillId="5" borderId="48" xfId="0" applyFill="1" applyBorder="1" applyAlignment="1">
      <alignment horizontal="center" vertical="center"/>
    </xf>
    <xf numFmtId="0" fontId="0" fillId="3" borderId="49" xfId="0" applyFill="1" applyBorder="1" applyAlignment="1">
      <alignment horizontal="center" vertical="center"/>
    </xf>
    <xf numFmtId="0" fontId="2" fillId="0" borderId="6" xfId="0" applyFont="1" applyBorder="1" applyAlignment="1">
      <alignment horizontal="justify" vertical="center" wrapText="1"/>
    </xf>
    <xf numFmtId="0" fontId="2" fillId="2" borderId="1" xfId="0" applyFont="1" applyFill="1" applyBorder="1" applyAlignment="1">
      <alignment horizontal="center" vertical="center" wrapText="1"/>
    </xf>
    <xf numFmtId="0" fontId="0" fillId="0" borderId="1" xfId="0" applyBorder="1" applyAlignment="1">
      <alignment horizontal="justify" vertical="center"/>
    </xf>
    <xf numFmtId="0" fontId="7" fillId="11" borderId="1" xfId="0" applyFont="1" applyFill="1" applyBorder="1" applyAlignment="1">
      <alignment horizontal="center"/>
    </xf>
    <xf numFmtId="9" fontId="2" fillId="0" borderId="16" xfId="0" applyNumberFormat="1" applyFont="1" applyBorder="1" applyAlignment="1">
      <alignment horizontal="justify" vertical="center" wrapText="1"/>
    </xf>
    <xf numFmtId="10" fontId="2" fillId="0" borderId="16" xfId="0" applyNumberFormat="1" applyFont="1" applyBorder="1" applyAlignment="1">
      <alignment horizontal="justify" vertical="center" wrapText="1"/>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2" fillId="0" borderId="1" xfId="0" applyFont="1" applyBorder="1" applyAlignment="1">
      <alignment horizontal="justify" vertical="center" wrapText="1"/>
    </xf>
    <xf numFmtId="0" fontId="2" fillId="2" borderId="48" xfId="0" applyFont="1" applyFill="1" applyBorder="1" applyAlignment="1">
      <alignment horizontal="center" vertical="center" textRotation="90"/>
    </xf>
    <xf numFmtId="0" fontId="3" fillId="0" borderId="0" xfId="0" applyFont="1" applyAlignment="1">
      <alignment horizontal="center" vertical="center"/>
    </xf>
    <xf numFmtId="0" fontId="3" fillId="0" borderId="0" xfId="0" applyFont="1" applyAlignment="1">
      <alignment horizontal="center" vertical="center" wrapText="1"/>
    </xf>
    <xf numFmtId="0" fontId="3" fillId="4" borderId="0" xfId="0" applyFont="1" applyFill="1" applyAlignment="1">
      <alignment horizontal="center" vertical="center"/>
    </xf>
    <xf numFmtId="9" fontId="3" fillId="4" borderId="0" xfId="0" applyNumberFormat="1" applyFont="1" applyFill="1" applyAlignment="1">
      <alignment horizontal="center" vertical="center"/>
    </xf>
    <xf numFmtId="9" fontId="3" fillId="0" borderId="0" xfId="0" applyNumberFormat="1" applyFont="1" applyAlignment="1">
      <alignment horizontal="center" vertical="center" wrapText="1"/>
    </xf>
    <xf numFmtId="41" fontId="3" fillId="0" borderId="0" xfId="1" applyFont="1" applyBorder="1" applyAlignment="1">
      <alignment horizontal="center" vertical="center" wrapText="1"/>
    </xf>
    <xf numFmtId="0" fontId="10" fillId="4" borderId="0" xfId="0" applyFont="1" applyFill="1" applyAlignment="1">
      <alignment horizontal="center" vertical="center" textRotation="90"/>
    </xf>
    <xf numFmtId="0" fontId="2" fillId="0" borderId="0" xfId="0" applyFont="1" applyAlignment="1">
      <alignment horizontal="center" vertical="center"/>
    </xf>
    <xf numFmtId="0" fontId="2" fillId="4" borderId="0" xfId="0" applyFont="1" applyFill="1" applyAlignment="1">
      <alignment horizontal="center" vertical="center"/>
    </xf>
    <xf numFmtId="0" fontId="2" fillId="0" borderId="0" xfId="0" applyFont="1" applyAlignment="1">
      <alignment horizontal="center" vertical="center" textRotation="90"/>
    </xf>
    <xf numFmtId="9" fontId="9" fillId="4" borderId="0" xfId="0" applyNumberFormat="1" applyFont="1" applyFill="1" applyAlignment="1">
      <alignment horizontal="center" vertical="center"/>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9" fontId="2" fillId="4" borderId="0" xfId="0" applyNumberFormat="1" applyFont="1" applyFill="1" applyAlignment="1">
      <alignment horizontal="center" vertical="center"/>
    </xf>
    <xf numFmtId="0" fontId="2" fillId="4" borderId="0" xfId="0" applyFont="1" applyFill="1" applyAlignment="1">
      <alignment horizontal="center" vertical="center" textRotation="90"/>
    </xf>
    <xf numFmtId="164" fontId="2" fillId="4" borderId="0" xfId="0" applyNumberFormat="1" applyFont="1" applyFill="1" applyAlignment="1">
      <alignment horizontal="center" vertical="center"/>
    </xf>
    <xf numFmtId="0" fontId="3" fillId="4" borderId="0" xfId="0" applyFont="1" applyFill="1" applyAlignment="1">
      <alignment horizontal="center" vertical="center" textRotation="90"/>
    </xf>
    <xf numFmtId="9" fontId="2" fillId="4" borderId="0" xfId="0" applyNumberFormat="1" applyFont="1" applyFill="1" applyAlignment="1">
      <alignment horizontal="center" vertical="center" textRotation="90"/>
    </xf>
    <xf numFmtId="0" fontId="2" fillId="4" borderId="0" xfId="0" applyFont="1" applyFill="1" applyAlignment="1">
      <alignment vertical="center" textRotation="90"/>
    </xf>
    <xf numFmtId="0" fontId="1" fillId="0" borderId="0" xfId="0" applyFont="1" applyAlignment="1">
      <alignment horizontal="center" vertical="center" textRotation="90"/>
    </xf>
    <xf numFmtId="0" fontId="2" fillId="0" borderId="0" xfId="0" applyFont="1" applyAlignment="1">
      <alignment horizontal="center" vertical="center" wrapText="1"/>
    </xf>
    <xf numFmtId="0" fontId="2" fillId="0" borderId="29" xfId="0" applyFont="1" applyBorder="1" applyAlignment="1">
      <alignment horizontal="center" vertical="center"/>
    </xf>
    <xf numFmtId="0" fontId="2" fillId="4" borderId="5" xfId="0" applyFont="1" applyFill="1" applyBorder="1" applyAlignment="1">
      <alignment horizontal="center" vertical="center"/>
    </xf>
    <xf numFmtId="9" fontId="2" fillId="4" borderId="32" xfId="0" applyNumberFormat="1" applyFont="1" applyFill="1" applyBorder="1" applyAlignment="1">
      <alignment horizontal="center" vertical="center"/>
    </xf>
    <xf numFmtId="164" fontId="2" fillId="4" borderId="32" xfId="0" applyNumberFormat="1" applyFont="1" applyFill="1" applyBorder="1" applyAlignment="1">
      <alignment horizontal="center" vertical="center"/>
    </xf>
    <xf numFmtId="0" fontId="2" fillId="0" borderId="31" xfId="0" applyFont="1" applyBorder="1" applyAlignment="1">
      <alignment horizontal="justify" vertical="center" wrapText="1"/>
    </xf>
    <xf numFmtId="9" fontId="3" fillId="0" borderId="0" xfId="0" applyNumberFormat="1" applyFont="1" applyAlignment="1">
      <alignment horizontal="center" vertical="center"/>
    </xf>
    <xf numFmtId="41" fontId="3" fillId="0" borderId="0" xfId="1" applyFont="1" applyFill="1" applyBorder="1" applyAlignment="1">
      <alignment horizontal="center" vertical="center" wrapText="1"/>
    </xf>
    <xf numFmtId="0" fontId="10" fillId="0" borderId="0" xfId="0" applyFont="1" applyAlignment="1">
      <alignment horizontal="center" vertical="center" textRotation="90"/>
    </xf>
    <xf numFmtId="9" fontId="9" fillId="0" borderId="0" xfId="0" applyNumberFormat="1" applyFont="1" applyAlignment="1">
      <alignment horizontal="center" vertical="center"/>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2" fillId="0" borderId="5" xfId="0" applyFont="1" applyBorder="1" applyAlignment="1">
      <alignment horizontal="justify" vertical="center" wrapText="1"/>
    </xf>
    <xf numFmtId="9" fontId="2" fillId="0" borderId="5" xfId="0" applyNumberFormat="1" applyFont="1" applyBorder="1" applyAlignment="1">
      <alignment horizontal="justify" vertical="center" wrapText="1"/>
    </xf>
    <xf numFmtId="10" fontId="2" fillId="0" borderId="5" xfId="0" applyNumberFormat="1" applyFont="1" applyBorder="1" applyAlignment="1">
      <alignment horizontal="justify" vertical="center" wrapText="1"/>
    </xf>
    <xf numFmtId="0" fontId="2" fillId="0" borderId="5" xfId="0" applyFont="1" applyBorder="1" applyAlignment="1">
      <alignment horizontal="center" vertical="center" textRotation="90"/>
    </xf>
    <xf numFmtId="9" fontId="9" fillId="4" borderId="5" xfId="0" applyNumberFormat="1" applyFont="1" applyFill="1" applyBorder="1" applyAlignment="1">
      <alignment horizontal="center" vertical="center"/>
    </xf>
    <xf numFmtId="0" fontId="2" fillId="0" borderId="5" xfId="0" applyFont="1" applyBorder="1" applyAlignment="1">
      <alignment horizontal="center" vertical="center" textRotation="90" wrapText="1"/>
    </xf>
    <xf numFmtId="9" fontId="2" fillId="4" borderId="31" xfId="0" applyNumberFormat="1" applyFont="1" applyFill="1" applyBorder="1" applyAlignment="1">
      <alignment horizontal="center" vertical="center"/>
    </xf>
    <xf numFmtId="0" fontId="2" fillId="4" borderId="5" xfId="0" applyFont="1" applyFill="1" applyBorder="1" applyAlignment="1">
      <alignment horizontal="center" vertical="center" textRotation="90"/>
    </xf>
    <xf numFmtId="164" fontId="2" fillId="4" borderId="5" xfId="0" applyNumberFormat="1" applyFont="1" applyFill="1" applyBorder="1" applyAlignment="1">
      <alignment horizontal="center" vertical="center"/>
    </xf>
    <xf numFmtId="0" fontId="3" fillId="4" borderId="5" xfId="0" applyFont="1" applyFill="1" applyBorder="1" applyAlignment="1">
      <alignment horizontal="center" vertical="center" textRotation="90"/>
    </xf>
    <xf numFmtId="9" fontId="2" fillId="4" borderId="5" xfId="0" applyNumberFormat="1" applyFont="1" applyFill="1" applyBorder="1" applyAlignment="1">
      <alignment horizontal="center" vertical="center" textRotation="90"/>
    </xf>
    <xf numFmtId="0" fontId="2" fillId="4" borderId="5" xfId="0" applyFont="1" applyFill="1" applyBorder="1" applyAlignment="1">
      <alignment vertical="center" textRotation="90"/>
    </xf>
    <xf numFmtId="0" fontId="3" fillId="0" borderId="49" xfId="0" applyFont="1" applyBorder="1" applyAlignment="1">
      <alignment horizontal="center" vertical="center"/>
    </xf>
    <xf numFmtId="0" fontId="3" fillId="0" borderId="49" xfId="0" applyFont="1" applyBorder="1" applyAlignment="1">
      <alignment horizontal="center" vertical="center" wrapText="1"/>
    </xf>
    <xf numFmtId="9" fontId="3" fillId="0" borderId="49" xfId="0" applyNumberFormat="1" applyFont="1" applyBorder="1" applyAlignment="1">
      <alignment horizontal="center" vertical="center"/>
    </xf>
    <xf numFmtId="9" fontId="3" fillId="0" borderId="49" xfId="0" applyNumberFormat="1" applyFont="1" applyBorder="1" applyAlignment="1">
      <alignment horizontal="center" vertical="center" wrapText="1"/>
    </xf>
    <xf numFmtId="41" fontId="3" fillId="0" borderId="49" xfId="1" applyFont="1" applyFill="1" applyBorder="1" applyAlignment="1">
      <alignment horizontal="center" vertical="center" wrapText="1"/>
    </xf>
    <xf numFmtId="0" fontId="10" fillId="0" borderId="49" xfId="0" applyFont="1" applyBorder="1" applyAlignment="1">
      <alignment horizontal="center" vertical="center" textRotation="90"/>
    </xf>
    <xf numFmtId="0" fontId="2" fillId="0" borderId="49" xfId="0" applyFont="1" applyBorder="1" applyAlignment="1">
      <alignment horizontal="left"/>
    </xf>
    <xf numFmtId="0" fontId="2" fillId="0" borderId="49" xfId="0" applyFont="1" applyBorder="1" applyAlignment="1">
      <alignment horizontal="center" vertical="center"/>
    </xf>
    <xf numFmtId="0" fontId="2" fillId="0" borderId="49" xfId="0" applyFont="1" applyBorder="1" applyAlignment="1">
      <alignment horizontal="justify" vertical="center" wrapText="1"/>
    </xf>
    <xf numFmtId="0" fontId="2" fillId="0" borderId="49" xfId="0" applyFont="1" applyBorder="1" applyAlignment="1">
      <alignment horizontal="center" vertical="center" textRotation="90"/>
    </xf>
    <xf numFmtId="9" fontId="9" fillId="0" borderId="49" xfId="0" applyNumberFormat="1" applyFont="1" applyBorder="1" applyAlignment="1">
      <alignment horizontal="center" vertical="center"/>
    </xf>
    <xf numFmtId="0" fontId="2" fillId="0" borderId="49" xfId="0" applyFont="1" applyBorder="1" applyAlignment="1">
      <alignment horizontal="center" vertical="center" textRotation="90" wrapText="1"/>
    </xf>
    <xf numFmtId="0" fontId="9" fillId="0" borderId="49" xfId="0" applyFont="1" applyBorder="1" applyAlignment="1">
      <alignment horizontal="center" vertical="center" textRotation="90" wrapText="1"/>
    </xf>
    <xf numFmtId="9" fontId="2" fillId="0" borderId="49" xfId="0" applyNumberFormat="1" applyFont="1" applyBorder="1" applyAlignment="1">
      <alignment horizontal="center" vertical="center"/>
    </xf>
    <xf numFmtId="164" fontId="2" fillId="0" borderId="49" xfId="0" applyNumberFormat="1" applyFont="1" applyBorder="1" applyAlignment="1">
      <alignment horizontal="center" vertical="center"/>
    </xf>
    <xf numFmtId="0" fontId="3" fillId="0" borderId="49" xfId="0" applyFont="1" applyBorder="1" applyAlignment="1">
      <alignment horizontal="center" vertical="center" textRotation="90"/>
    </xf>
    <xf numFmtId="9" fontId="2" fillId="0" borderId="49" xfId="0" applyNumberFormat="1" applyFont="1" applyBorder="1" applyAlignment="1">
      <alignment horizontal="center" vertical="center" textRotation="90"/>
    </xf>
    <xf numFmtId="0" fontId="2" fillId="0" borderId="49" xfId="0" applyFont="1" applyBorder="1" applyAlignment="1">
      <alignment vertical="center" textRotation="90"/>
    </xf>
    <xf numFmtId="0" fontId="1" fillId="0" borderId="49" xfId="0" applyFont="1" applyBorder="1" applyAlignment="1">
      <alignment horizontal="center" vertical="center" textRotation="90"/>
    </xf>
    <xf numFmtId="0" fontId="2" fillId="0" borderId="49" xfId="0" applyFont="1" applyBorder="1" applyAlignment="1">
      <alignment horizontal="center" vertical="center" wrapText="1"/>
    </xf>
    <xf numFmtId="9" fontId="2" fillId="0" borderId="1" xfId="0" applyNumberFormat="1" applyFont="1" applyBorder="1" applyAlignment="1">
      <alignment horizontal="justify" vertical="center" wrapText="1"/>
    </xf>
    <xf numFmtId="10" fontId="2" fillId="0" borderId="1" xfId="0" applyNumberFormat="1" applyFont="1" applyBorder="1" applyAlignment="1">
      <alignment horizontal="justify" vertical="center" wrapText="1"/>
    </xf>
    <xf numFmtId="0" fontId="2" fillId="2" borderId="5" xfId="0" applyFont="1" applyFill="1" applyBorder="1" applyAlignment="1">
      <alignment horizontal="center" vertical="center" wrapText="1"/>
    </xf>
    <xf numFmtId="0" fontId="2" fillId="0" borderId="1" xfId="0" applyFont="1" applyBorder="1" applyAlignment="1">
      <alignment horizontal="left"/>
    </xf>
    <xf numFmtId="0" fontId="9" fillId="0" borderId="1" xfId="0" applyFont="1" applyBorder="1" applyAlignment="1">
      <alignment horizontal="justify" vertical="center" wrapText="1"/>
    </xf>
    <xf numFmtId="0" fontId="9" fillId="0" borderId="32" xfId="0" applyFont="1" applyBorder="1" applyAlignment="1">
      <alignment horizontal="center" vertical="center" textRotation="90" wrapText="1"/>
    </xf>
    <xf numFmtId="0" fontId="2" fillId="0" borderId="7" xfId="0" applyFont="1" applyBorder="1" applyAlignment="1">
      <alignment horizontal="left"/>
    </xf>
    <xf numFmtId="0" fontId="0" fillId="0" borderId="7" xfId="0" applyBorder="1"/>
    <xf numFmtId="0" fontId="9" fillId="0" borderId="5" xfId="0" applyFont="1" applyBorder="1" applyAlignment="1">
      <alignment horizontal="center" vertical="center" textRotation="90" wrapText="1"/>
    </xf>
    <xf numFmtId="0" fontId="0" fillId="0" borderId="2" xfId="0" applyBorder="1"/>
    <xf numFmtId="0" fontId="6" fillId="0" borderId="0" xfId="4"/>
    <xf numFmtId="0" fontId="4" fillId="16" borderId="54" xfId="4" applyFont="1" applyFill="1" applyBorder="1" applyAlignment="1">
      <alignment horizontal="center" vertical="center" wrapText="1"/>
    </xf>
    <xf numFmtId="0" fontId="6" fillId="0" borderId="1" xfId="4" applyBorder="1" applyAlignment="1">
      <alignment horizontal="justify" vertical="center"/>
    </xf>
    <xf numFmtId="0" fontId="6" fillId="0" borderId="1" xfId="4" applyBorder="1"/>
    <xf numFmtId="0" fontId="0" fillId="0" borderId="1" xfId="4" applyFont="1" applyBorder="1" applyAlignment="1">
      <alignment horizontal="justify" vertical="center" wrapText="1"/>
    </xf>
    <xf numFmtId="0" fontId="2" fillId="2" borderId="29"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30" xfId="0" applyFont="1" applyFill="1" applyBorder="1" applyAlignment="1">
      <alignment horizontal="center" vertical="center" wrapText="1"/>
    </xf>
    <xf numFmtId="0" fontId="35" fillId="0" borderId="0" xfId="0" applyFont="1" applyAlignment="1">
      <alignment horizontal="justify" vertical="center"/>
    </xf>
    <xf numFmtId="0" fontId="35" fillId="0" borderId="0" xfId="0" applyFont="1" applyAlignment="1">
      <alignment horizontal="justify" vertical="center" wrapText="1"/>
    </xf>
    <xf numFmtId="14" fontId="36" fillId="0" borderId="1" xfId="0" applyNumberFormat="1" applyFont="1" applyBorder="1" applyAlignment="1" applyProtection="1">
      <alignment horizontal="center" vertical="center"/>
      <protection locked="0"/>
    </xf>
    <xf numFmtId="0" fontId="37" fillId="0" borderId="1" xfId="0" applyFont="1" applyBorder="1" applyAlignment="1">
      <alignment horizontal="left" vertical="center" wrapText="1"/>
    </xf>
    <xf numFmtId="0" fontId="37" fillId="0" borderId="1" xfId="0" applyFont="1" applyBorder="1" applyAlignment="1">
      <alignment vertical="center" wrapText="1"/>
    </xf>
    <xf numFmtId="0" fontId="37" fillId="0" borderId="1" xfId="0" applyFont="1" applyBorder="1" applyAlignment="1">
      <alignment vertical="center"/>
    </xf>
    <xf numFmtId="0" fontId="36" fillId="0" borderId="1" xfId="0" applyFont="1" applyBorder="1" applyAlignment="1" applyProtection="1">
      <alignment vertical="center" wrapText="1"/>
      <protection locked="0"/>
    </xf>
    <xf numFmtId="0" fontId="36" fillId="2" borderId="5" xfId="0" applyFont="1" applyFill="1" applyBorder="1" applyAlignment="1">
      <alignment horizontal="center" vertical="center" wrapText="1"/>
    </xf>
    <xf numFmtId="14" fontId="36" fillId="0" borderId="0" xfId="0" applyNumberFormat="1" applyFont="1" applyAlignment="1" applyProtection="1">
      <alignment horizontal="center" vertical="center"/>
      <protection locked="0"/>
    </xf>
    <xf numFmtId="0" fontId="37" fillId="0" borderId="0" xfId="0" applyFont="1" applyAlignment="1">
      <alignment horizontal="left" vertical="center" wrapText="1"/>
    </xf>
    <xf numFmtId="0" fontId="36" fillId="0" borderId="0" xfId="0" applyFont="1" applyAlignment="1" applyProtection="1">
      <alignment vertical="center" wrapText="1"/>
      <protection locked="0"/>
    </xf>
    <xf numFmtId="0" fontId="38" fillId="0" borderId="0" xfId="0" applyFont="1" applyAlignment="1">
      <alignment vertical="center" wrapText="1"/>
    </xf>
    <xf numFmtId="0" fontId="37" fillId="0" borderId="0" xfId="0" applyFont="1" applyAlignment="1">
      <alignment vertical="center"/>
    </xf>
    <xf numFmtId="0" fontId="39" fillId="0" borderId="1" xfId="0" applyFont="1" applyBorder="1" applyAlignment="1">
      <alignment horizontal="left" vertical="center" wrapText="1"/>
    </xf>
    <xf numFmtId="0" fontId="38"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41" fillId="12" borderId="0" xfId="0" applyFont="1" applyFill="1"/>
    <xf numFmtId="0" fontId="37" fillId="0" borderId="6" xfId="0" applyFont="1" applyBorder="1" applyAlignment="1">
      <alignment horizontal="left" vertical="top" wrapText="1"/>
    </xf>
    <xf numFmtId="0" fontId="37" fillId="0" borderId="6" xfId="0" applyFont="1" applyBorder="1" applyAlignment="1">
      <alignment horizontal="center" vertical="center" wrapText="1"/>
    </xf>
    <xf numFmtId="0" fontId="39" fillId="0" borderId="6" xfId="0" applyFont="1" applyBorder="1" applyAlignment="1">
      <alignment horizontal="left" vertical="center" wrapText="1"/>
    </xf>
    <xf numFmtId="0" fontId="0" fillId="0" borderId="55" xfId="0" applyBorder="1" applyAlignment="1">
      <alignment horizontal="center" vertical="center"/>
    </xf>
    <xf numFmtId="0" fontId="37" fillId="0" borderId="2" xfId="0" applyFont="1" applyBorder="1" applyAlignment="1">
      <alignment horizontal="left" vertical="center" wrapText="1"/>
    </xf>
    <xf numFmtId="0" fontId="36" fillId="0" borderId="4" xfId="0" applyFont="1" applyBorder="1" applyAlignment="1" applyProtection="1">
      <alignment vertical="center" wrapText="1"/>
      <protection locked="0"/>
    </xf>
    <xf numFmtId="0" fontId="37" fillId="0" borderId="5" xfId="0" applyFont="1" applyBorder="1" applyAlignment="1">
      <alignment horizontal="center" vertical="center" wrapText="1"/>
    </xf>
    <xf numFmtId="0" fontId="37" fillId="0" borderId="5" xfId="0" applyFont="1" applyBorder="1" applyAlignment="1">
      <alignment vertical="center" wrapText="1"/>
    </xf>
    <xf numFmtId="0" fontId="37" fillId="0" borderId="6" xfId="0" applyFont="1" applyBorder="1" applyAlignment="1">
      <alignment vertical="center" wrapText="1"/>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4"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0" xfId="0" applyFont="1" applyAlignment="1">
      <alignment horizontal="center" vertical="center" wrapText="1"/>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1" fillId="2" borderId="1" xfId="0" applyFont="1" applyFill="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6" xfId="0" applyFont="1" applyFill="1" applyBorder="1" applyAlignment="1">
      <alignment horizontal="center"/>
    </xf>
    <xf numFmtId="0" fontId="2" fillId="2" borderId="12" xfId="0" applyFont="1" applyFill="1" applyBorder="1" applyAlignment="1">
      <alignment horizontal="center"/>
    </xf>
    <xf numFmtId="0" fontId="3" fillId="0" borderId="1" xfId="0" applyFont="1" applyBorder="1" applyAlignment="1">
      <alignment horizontal="center" vertical="top" wrapText="1"/>
    </xf>
    <xf numFmtId="0" fontId="5" fillId="0" borderId="1" xfId="0" applyFont="1" applyBorder="1" applyAlignment="1">
      <alignment horizontal="center" vertical="top"/>
    </xf>
    <xf numFmtId="0" fontId="3" fillId="4" borderId="1" xfId="0" applyFont="1" applyFill="1" applyBorder="1" applyAlignment="1">
      <alignment horizontal="center" vertical="top"/>
    </xf>
    <xf numFmtId="0" fontId="27" fillId="2" borderId="17" xfId="3" applyFill="1" applyBorder="1" applyAlignment="1">
      <alignment horizontal="center" vertical="center" wrapText="1"/>
    </xf>
    <xf numFmtId="0" fontId="27" fillId="2" borderId="10" xfId="3" applyFill="1" applyBorder="1" applyAlignment="1">
      <alignment horizontal="center" vertical="center" wrapText="1"/>
    </xf>
    <xf numFmtId="0" fontId="27" fillId="2" borderId="33" xfId="3" applyFill="1" applyBorder="1" applyAlignment="1">
      <alignment horizontal="center" vertical="center" wrapText="1"/>
    </xf>
    <xf numFmtId="0" fontId="27" fillId="2" borderId="18" xfId="3" applyFill="1" applyBorder="1" applyAlignment="1">
      <alignment horizontal="center" vertical="center" wrapText="1"/>
    </xf>
    <xf numFmtId="0" fontId="27" fillId="2" borderId="13" xfId="3" applyFill="1" applyBorder="1" applyAlignment="1">
      <alignment horizontal="center" vertical="center" wrapText="1"/>
    </xf>
    <xf numFmtId="0" fontId="27" fillId="2" borderId="1" xfId="3" applyFill="1" applyBorder="1" applyAlignment="1">
      <alignment horizontal="center" vertical="center" wrapText="1"/>
    </xf>
    <xf numFmtId="0" fontId="27" fillId="2" borderId="2" xfId="3" applyFill="1" applyBorder="1" applyAlignment="1">
      <alignment horizontal="center" vertical="center" wrapText="1"/>
    </xf>
    <xf numFmtId="0" fontId="27" fillId="2" borderId="14"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3" fillId="0" borderId="13" xfId="0" applyFont="1" applyBorder="1" applyAlignment="1">
      <alignment horizontal="center" vertical="top"/>
    </xf>
    <xf numFmtId="0" fontId="3" fillId="0" borderId="1" xfId="0" applyFont="1" applyBorder="1" applyAlignment="1">
      <alignment horizontal="center" vertical="top"/>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8" fillId="0" borderId="0" xfId="0" applyFont="1" applyAlignment="1">
      <alignment horizontal="left" vertical="center"/>
    </xf>
    <xf numFmtId="0" fontId="10" fillId="4" borderId="30" xfId="0" applyFont="1" applyFill="1" applyBorder="1" applyAlignment="1">
      <alignment horizontal="center" vertical="top" textRotation="90"/>
    </xf>
    <xf numFmtId="0" fontId="10" fillId="4" borderId="12" xfId="0" applyFont="1" applyFill="1" applyBorder="1" applyAlignment="1">
      <alignment horizontal="center" vertical="top" textRotation="90"/>
    </xf>
    <xf numFmtId="0" fontId="1" fillId="0" borderId="1" xfId="0" applyFont="1" applyBorder="1" applyAlignment="1">
      <alignment horizontal="center" vertical="center" textRotation="90"/>
    </xf>
    <xf numFmtId="0" fontId="30" fillId="0" borderId="1" xfId="0" applyFont="1" applyBorder="1" applyAlignment="1">
      <alignment horizontal="justify" vertical="top" wrapText="1"/>
    </xf>
    <xf numFmtId="0" fontId="2" fillId="0" borderId="1" xfId="0" applyFont="1" applyBorder="1" applyAlignment="1">
      <alignment horizontal="justify" vertical="top" wrapText="1"/>
    </xf>
    <xf numFmtId="0" fontId="9" fillId="0" borderId="1" xfId="0" applyFont="1" applyBorder="1" applyAlignment="1">
      <alignment horizontal="justify" vertical="top" wrapText="1"/>
    </xf>
    <xf numFmtId="14" fontId="2" fillId="0" borderId="1" xfId="0" applyNumberFormat="1" applyFont="1" applyBorder="1" applyAlignment="1">
      <alignment horizontal="justify" vertical="top" wrapText="1"/>
    </xf>
    <xf numFmtId="9" fontId="3" fillId="4" borderId="1" xfId="0" applyNumberFormat="1" applyFont="1" applyFill="1" applyBorder="1" applyAlignment="1">
      <alignment horizontal="center" vertical="top"/>
    </xf>
    <xf numFmtId="9" fontId="3" fillId="0" borderId="5" xfId="0" applyNumberFormat="1" applyFont="1" applyBorder="1" applyAlignment="1">
      <alignment horizontal="center" vertical="top" wrapText="1"/>
    </xf>
    <xf numFmtId="9" fontId="3" fillId="0" borderId="6" xfId="0" applyNumberFormat="1" applyFont="1" applyBorder="1" applyAlignment="1">
      <alignment horizontal="center" vertical="top" wrapText="1"/>
    </xf>
    <xf numFmtId="9" fontId="3" fillId="0" borderId="5" xfId="1" applyNumberFormat="1" applyFont="1" applyBorder="1" applyAlignment="1">
      <alignment horizontal="center" vertical="top" wrapText="1"/>
    </xf>
    <xf numFmtId="9" fontId="3" fillId="0" borderId="6" xfId="1" applyNumberFormat="1" applyFont="1" applyBorder="1" applyAlignment="1">
      <alignment horizontal="center" vertical="top" wrapText="1"/>
    </xf>
    <xf numFmtId="9" fontId="3" fillId="4" borderId="5" xfId="0" applyNumberFormat="1" applyFont="1" applyFill="1" applyBorder="1" applyAlignment="1">
      <alignment horizontal="center" vertical="top"/>
    </xf>
    <xf numFmtId="9" fontId="3" fillId="4" borderId="6" xfId="0" applyNumberFormat="1" applyFont="1" applyFill="1" applyBorder="1" applyAlignment="1">
      <alignment horizontal="center" vertical="top"/>
    </xf>
    <xf numFmtId="0" fontId="2" fillId="2" borderId="48" xfId="0" applyFont="1" applyFill="1" applyBorder="1" applyAlignment="1">
      <alignment horizontal="center" vertical="center" textRotation="90" wrapText="1"/>
    </xf>
    <xf numFmtId="0" fontId="2" fillId="2" borderId="50" xfId="0" applyFont="1" applyFill="1" applyBorder="1" applyAlignment="1">
      <alignment horizontal="center" vertical="center" textRotation="90"/>
    </xf>
    <xf numFmtId="0" fontId="31" fillId="0" borderId="0" xfId="4" applyFont="1" applyAlignment="1">
      <alignment horizontal="center"/>
    </xf>
    <xf numFmtId="14" fontId="6" fillId="0" borderId="5" xfId="4" applyNumberFormat="1" applyBorder="1" applyAlignment="1">
      <alignment horizontal="center" vertical="center" wrapText="1"/>
    </xf>
    <xf numFmtId="14" fontId="6" fillId="0" borderId="31" xfId="4" applyNumberFormat="1" applyBorder="1" applyAlignment="1">
      <alignment horizontal="center" vertical="center" wrapText="1"/>
    </xf>
    <xf numFmtId="14" fontId="6" fillId="0" borderId="6" xfId="4" applyNumberFormat="1" applyBorder="1" applyAlignment="1">
      <alignment horizontal="center" vertical="center" wrapText="1"/>
    </xf>
    <xf numFmtId="0" fontId="2" fillId="2" borderId="2"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xf>
    <xf numFmtId="0" fontId="3" fillId="0" borderId="5" xfId="0" applyFont="1" applyBorder="1" applyAlignment="1">
      <alignment horizontal="center" vertical="top"/>
    </xf>
    <xf numFmtId="0" fontId="9" fillId="0" borderId="5" xfId="0" applyFont="1" applyBorder="1" applyAlignment="1">
      <alignment horizontal="justify" vertical="top" wrapText="1"/>
    </xf>
    <xf numFmtId="0" fontId="3" fillId="0" borderId="29" xfId="0" applyFont="1" applyBorder="1" applyAlignment="1">
      <alignment horizontal="center" vertical="top"/>
    </xf>
    <xf numFmtId="0" fontId="3" fillId="0" borderId="1" xfId="0" applyFont="1" applyBorder="1" applyAlignment="1">
      <alignment horizontal="justify" vertical="top"/>
    </xf>
    <xf numFmtId="0" fontId="3" fillId="0" borderId="5" xfId="0" applyFont="1" applyBorder="1" applyAlignment="1">
      <alignment horizontal="justify" vertical="top"/>
    </xf>
    <xf numFmtId="9" fontId="3" fillId="4" borderId="31" xfId="0" applyNumberFormat="1" applyFont="1" applyFill="1" applyBorder="1" applyAlignment="1">
      <alignment horizontal="center" vertical="top"/>
    </xf>
    <xf numFmtId="0" fontId="10" fillId="4" borderId="34" xfId="0" applyFont="1" applyFill="1" applyBorder="1" applyAlignment="1">
      <alignment horizontal="center" vertical="top" textRotation="90"/>
    </xf>
    <xf numFmtId="0" fontId="1" fillId="0" borderId="14" xfId="0" applyFont="1" applyBorder="1" applyAlignment="1">
      <alignment horizontal="center" vertical="center" textRotation="90"/>
    </xf>
    <xf numFmtId="0" fontId="1" fillId="0" borderId="30" xfId="0" applyFont="1" applyBorder="1" applyAlignment="1">
      <alignment horizontal="center" vertical="center" textRotation="90"/>
    </xf>
    <xf numFmtId="0" fontId="30" fillId="0" borderId="13" xfId="0" applyFont="1" applyBorder="1" applyAlignment="1">
      <alignment horizontal="justify" vertical="top" wrapText="1"/>
    </xf>
    <xf numFmtId="0" fontId="2" fillId="0" borderId="29" xfId="0" applyFont="1" applyBorder="1" applyAlignment="1">
      <alignment horizontal="justify" vertical="top" wrapText="1"/>
    </xf>
    <xf numFmtId="0" fontId="3" fillId="4" borderId="5" xfId="0" applyFont="1" applyFill="1" applyBorder="1" applyAlignment="1">
      <alignment horizontal="center" vertical="top"/>
    </xf>
    <xf numFmtId="9" fontId="3" fillId="0" borderId="31" xfId="0" applyNumberFormat="1" applyFont="1" applyBorder="1" applyAlignment="1">
      <alignment horizontal="center" vertical="top" wrapText="1"/>
    </xf>
    <xf numFmtId="9" fontId="3" fillId="0" borderId="31" xfId="1" applyNumberFormat="1" applyFont="1" applyBorder="1" applyAlignment="1">
      <alignment horizontal="center" vertical="top" wrapText="1"/>
    </xf>
    <xf numFmtId="0" fontId="3" fillId="0" borderId="31" xfId="0" applyFont="1" applyBorder="1" applyAlignment="1">
      <alignment horizontal="center" vertical="top" wrapText="1"/>
    </xf>
    <xf numFmtId="14" fontId="2" fillId="0" borderId="5" xfId="0" applyNumberFormat="1" applyFont="1" applyBorder="1" applyAlignment="1">
      <alignment horizontal="justify" vertical="top" wrapText="1"/>
    </xf>
    <xf numFmtId="0" fontId="5" fillId="0" borderId="5" xfId="0" applyFont="1" applyBorder="1" applyAlignment="1">
      <alignment horizontal="center" vertical="top"/>
    </xf>
    <xf numFmtId="0" fontId="5" fillId="0" borderId="31" xfId="0" applyFont="1" applyBorder="1" applyAlignment="1">
      <alignment horizontal="center" vertical="top"/>
    </xf>
    <xf numFmtId="0" fontId="5" fillId="0" borderId="6" xfId="0" applyFont="1" applyBorder="1" applyAlignment="1">
      <alignment horizontal="center" vertical="top"/>
    </xf>
    <xf numFmtId="0" fontId="2" fillId="0" borderId="13" xfId="0" applyFont="1" applyBorder="1" applyAlignment="1">
      <alignment horizontal="justify" vertical="top" wrapText="1"/>
    </xf>
    <xf numFmtId="0" fontId="7" fillId="11" borderId="1" xfId="0" applyFont="1" applyFill="1" applyBorder="1" applyAlignment="1">
      <alignment horizontal="center"/>
    </xf>
    <xf numFmtId="0" fontId="0" fillId="0" borderId="1" xfId="0" applyBorder="1" applyAlignment="1">
      <alignment horizontal="center" vertical="center" wrapText="1"/>
    </xf>
    <xf numFmtId="0" fontId="28" fillId="15" borderId="2" xfId="0" applyFont="1" applyFill="1" applyBorder="1" applyAlignment="1">
      <alignment horizontal="center" vertical="center" textRotation="90"/>
    </xf>
    <xf numFmtId="0" fontId="18" fillId="10" borderId="5" xfId="0" applyFont="1" applyFill="1" applyBorder="1" applyAlignment="1">
      <alignment horizontal="center" vertical="center"/>
    </xf>
    <xf numFmtId="0" fontId="18" fillId="10" borderId="6" xfId="0" applyFont="1" applyFill="1" applyBorder="1" applyAlignment="1">
      <alignment horizontal="center" vertical="center"/>
    </xf>
    <xf numFmtId="0" fontId="18" fillId="11" borderId="5" xfId="0" applyFont="1" applyFill="1" applyBorder="1" applyAlignment="1">
      <alignment horizontal="center" vertical="center"/>
    </xf>
    <xf numFmtId="0" fontId="18" fillId="11" borderId="6"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6" xfId="0" applyFont="1" applyFill="1" applyBorder="1" applyAlignment="1">
      <alignment horizontal="center" vertical="center"/>
    </xf>
    <xf numFmtId="0" fontId="13" fillId="15" borderId="0" xfId="0" applyFont="1" applyFill="1" applyAlignment="1">
      <alignment horizontal="center"/>
    </xf>
    <xf numFmtId="0" fontId="13" fillId="0" borderId="0" xfId="0" applyFont="1" applyAlignment="1">
      <alignment horizontal="center"/>
    </xf>
    <xf numFmtId="0" fontId="18" fillId="5" borderId="5" xfId="0" applyFont="1" applyFill="1" applyBorder="1" applyAlignment="1">
      <alignment horizontal="center" vertical="center"/>
    </xf>
    <xf numFmtId="0" fontId="18" fillId="5" borderId="6" xfId="0" applyFont="1" applyFill="1" applyBorder="1" applyAlignment="1">
      <alignment horizontal="center" vertical="center"/>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3" fillId="12" borderId="1" xfId="0" applyFont="1" applyFill="1" applyBorder="1" applyAlignment="1">
      <alignment horizontal="center" vertical="center" wrapText="1"/>
    </xf>
    <xf numFmtId="0" fontId="15" fillId="7" borderId="35" xfId="0" applyFont="1" applyFill="1" applyBorder="1" applyAlignment="1">
      <alignment horizontal="left" vertical="center"/>
    </xf>
    <xf numFmtId="0" fontId="15" fillId="7" borderId="0" xfId="0" applyFont="1" applyFill="1" applyAlignment="1">
      <alignment horizontal="left" vertical="center"/>
    </xf>
    <xf numFmtId="0" fontId="19" fillId="0" borderId="2" xfId="0" applyFont="1" applyBorder="1" applyAlignment="1">
      <alignment horizontal="left" vertical="top" wrapText="1"/>
    </xf>
    <xf numFmtId="0" fontId="19" fillId="0" borderId="3" xfId="0" applyFont="1" applyBorder="1" applyAlignment="1">
      <alignment horizontal="left" vertical="top" wrapText="1"/>
    </xf>
    <xf numFmtId="0" fontId="19" fillId="0" borderId="41" xfId="0" applyFont="1" applyBorder="1" applyAlignment="1">
      <alignment horizontal="left" vertical="top" wrapText="1"/>
    </xf>
    <xf numFmtId="0" fontId="19" fillId="0" borderId="42" xfId="0" applyFont="1" applyBorder="1" applyAlignment="1">
      <alignment horizontal="left" vertical="top" wrapText="1"/>
    </xf>
    <xf numFmtId="0" fontId="19" fillId="0" borderId="43" xfId="0" applyFont="1" applyBorder="1" applyAlignment="1">
      <alignment horizontal="left" vertical="top" wrapText="1"/>
    </xf>
    <xf numFmtId="0" fontId="19" fillId="0" borderId="44" xfId="0" applyFont="1" applyBorder="1" applyAlignment="1">
      <alignment horizontal="left" vertical="top" wrapText="1"/>
    </xf>
    <xf numFmtId="0" fontId="13" fillId="8" borderId="35" xfId="0" applyFont="1" applyFill="1" applyBorder="1" applyAlignment="1">
      <alignment horizontal="center" vertical="center"/>
    </xf>
    <xf numFmtId="0" fontId="13" fillId="8" borderId="0" xfId="0" applyFont="1" applyFill="1" applyAlignment="1">
      <alignment horizontal="center" vertical="center"/>
    </xf>
    <xf numFmtId="0" fontId="16" fillId="0" borderId="2" xfId="0" applyFont="1" applyBorder="1" applyAlignment="1" applyProtection="1">
      <alignment horizontal="center" vertical="center" wrapText="1"/>
      <protection hidden="1"/>
    </xf>
    <xf numFmtId="0" fontId="16" fillId="0" borderId="3" xfId="0" applyFont="1" applyBorder="1" applyAlignment="1" applyProtection="1">
      <alignment horizontal="center" vertical="center" wrapText="1"/>
      <protection hidden="1"/>
    </xf>
    <xf numFmtId="0" fontId="16" fillId="0" borderId="4" xfId="0" applyFont="1" applyBorder="1" applyAlignment="1" applyProtection="1">
      <alignment horizontal="center" vertical="center" wrapText="1"/>
      <protection hidden="1"/>
    </xf>
    <xf numFmtId="0" fontId="22" fillId="9" borderId="1" xfId="0" applyFont="1" applyFill="1" applyBorder="1" applyAlignment="1">
      <alignment horizontal="center" vertical="center"/>
    </xf>
    <xf numFmtId="0" fontId="13" fillId="9" borderId="33" xfId="0" applyFont="1" applyFill="1" applyBorder="1" applyAlignment="1">
      <alignment horizontal="center" vertical="center"/>
    </xf>
    <xf numFmtId="0" fontId="13" fillId="9" borderId="39" xfId="0" applyFont="1" applyFill="1" applyBorder="1" applyAlignment="1">
      <alignment horizontal="center" vertical="center"/>
    </xf>
    <xf numFmtId="0" fontId="13" fillId="9" borderId="40" xfId="0" applyFont="1" applyFill="1" applyBorder="1" applyAlignment="1">
      <alignment horizontal="center" vertical="center"/>
    </xf>
    <xf numFmtId="0" fontId="13" fillId="9" borderId="10" xfId="0" applyFont="1" applyFill="1" applyBorder="1" applyAlignment="1">
      <alignment horizontal="center" vertical="center"/>
    </xf>
    <xf numFmtId="0" fontId="13" fillId="9" borderId="18" xfId="0" applyFont="1" applyFill="1" applyBorder="1" applyAlignment="1">
      <alignment horizontal="center" vertical="center"/>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41" xfId="0" applyFont="1" applyBorder="1" applyAlignment="1">
      <alignment horizontal="left" vertical="center" wrapText="1"/>
    </xf>
    <xf numFmtId="0" fontId="12" fillId="0" borderId="0" xfId="0" applyFont="1" applyAlignment="1">
      <alignment horizontal="center" vertical="center"/>
    </xf>
    <xf numFmtId="0" fontId="13" fillId="7" borderId="0" xfId="0" applyFont="1" applyFill="1" applyAlignment="1">
      <alignment horizontal="left" vertical="center"/>
    </xf>
    <xf numFmtId="0" fontId="16" fillId="0" borderId="36" xfId="0" applyFont="1" applyBorder="1" applyAlignment="1" applyProtection="1">
      <alignment horizontal="center" vertical="center" wrapText="1"/>
      <protection hidden="1"/>
    </xf>
    <xf numFmtId="0" fontId="16" fillId="0" borderId="37" xfId="0" applyFont="1" applyBorder="1" applyAlignment="1" applyProtection="1">
      <alignment horizontal="center" vertical="center" wrapText="1"/>
      <protection hidden="1"/>
    </xf>
    <xf numFmtId="0" fontId="16" fillId="0" borderId="38" xfId="0" applyFont="1" applyBorder="1" applyAlignment="1" applyProtection="1">
      <alignment horizontal="center" vertical="center" wrapText="1"/>
      <protection hidden="1"/>
    </xf>
    <xf numFmtId="0" fontId="16" fillId="0" borderId="37" xfId="0" applyFont="1" applyBorder="1" applyAlignment="1" applyProtection="1">
      <alignment horizontal="center" vertical="center"/>
      <protection hidden="1"/>
    </xf>
    <xf numFmtId="0" fontId="16" fillId="0" borderId="38" xfId="0" applyFont="1" applyBorder="1" applyAlignment="1" applyProtection="1">
      <alignment horizontal="center" vertical="center"/>
      <protection hidden="1"/>
    </xf>
    <xf numFmtId="0" fontId="42" fillId="0" borderId="55" xfId="0" applyFont="1" applyBorder="1" applyAlignment="1">
      <alignment horizontal="justify" vertical="center" wrapText="1"/>
    </xf>
  </cellXfs>
  <cellStyles count="5">
    <cellStyle name="Hipervínculo" xfId="3" builtinId="8"/>
    <cellStyle name="Millares [0]" xfId="1" builtinId="6"/>
    <cellStyle name="Normal" xfId="0" builtinId="0"/>
    <cellStyle name="Normal 2" xfId="4" xr:uid="{3EFDDB2C-BB49-4208-B2C7-657B2B554BA8}"/>
    <cellStyle name="Porcentaje" xfId="2" builtinId="5"/>
  </cellStyles>
  <dxfs count="97">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EEF0FAD8-4B2B-42ED-AD0D-385CE1C236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BDD7558-08AD-42AA-8F3E-E0E7F71B9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FD97896A-7643-4A53-A183-0F6A9577C4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48AD0A0-D861-495C-A520-25BFE6CBD7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545652BF-2FC7-4D51-92E0-D2DD90C3F3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E8D1B04C-1F53-478F-B60E-1238DB8AD2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D09FFE02-6D2E-443E-B415-1D1ADF5FDA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BC2F4DFB-469B-4B53-8B7C-E3427D33B6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06B21-CF46-4466-A2CC-F415236FECD9}">
  <sheetPr>
    <tabColor rgb="FF00B050"/>
  </sheetPr>
  <dimension ref="A1:B14"/>
  <sheetViews>
    <sheetView tabSelected="1" topLeftCell="A4" workbookViewId="0">
      <selection activeCell="E9" sqref="E9"/>
    </sheetView>
  </sheetViews>
  <sheetFormatPr baseColWidth="10" defaultColWidth="11.3984375" defaultRowHeight="14.25" x14ac:dyDescent="0.45"/>
  <cols>
    <col min="1" max="1" width="16.59765625" customWidth="1"/>
    <col min="2" max="2" width="78" customWidth="1"/>
  </cols>
  <sheetData>
    <row r="1" spans="1:2" ht="21" x14ac:dyDescent="0.65">
      <c r="A1" s="299" t="s">
        <v>0</v>
      </c>
      <c r="B1" s="299"/>
    </row>
    <row r="2" spans="1:2" x14ac:dyDescent="0.45">
      <c r="A2" s="199"/>
      <c r="B2" s="199"/>
    </row>
    <row r="3" spans="1:2" x14ac:dyDescent="0.45">
      <c r="A3" s="199" t="s">
        <v>1</v>
      </c>
      <c r="B3" s="199"/>
    </row>
    <row r="4" spans="1:2" x14ac:dyDescent="0.45">
      <c r="A4" s="199"/>
      <c r="B4" s="199"/>
    </row>
    <row r="5" spans="1:2" x14ac:dyDescent="0.45">
      <c r="A5" s="200" t="s">
        <v>2</v>
      </c>
      <c r="B5" s="200" t="s">
        <v>3</v>
      </c>
    </row>
    <row r="6" spans="1:2" ht="99.75" x14ac:dyDescent="0.45">
      <c r="A6" s="300">
        <v>46055</v>
      </c>
      <c r="B6" s="203" t="s">
        <v>4</v>
      </c>
    </row>
    <row r="7" spans="1:2" ht="122.45" customHeight="1" x14ac:dyDescent="0.45">
      <c r="A7" s="301"/>
      <c r="B7" s="203" t="s">
        <v>5</v>
      </c>
    </row>
    <row r="8" spans="1:2" ht="128.25" x14ac:dyDescent="0.45">
      <c r="A8" s="301"/>
      <c r="B8" s="203" t="s">
        <v>6</v>
      </c>
    </row>
    <row r="9" spans="1:2" ht="58.15" customHeight="1" x14ac:dyDescent="0.45">
      <c r="A9" s="302"/>
      <c r="B9" s="203" t="s">
        <v>7</v>
      </c>
    </row>
    <row r="10" spans="1:2" x14ac:dyDescent="0.45">
      <c r="A10" s="202"/>
      <c r="B10" s="201"/>
    </row>
    <row r="11" spans="1:2" x14ac:dyDescent="0.45">
      <c r="A11" s="202"/>
      <c r="B11" s="201"/>
    </row>
    <row r="12" spans="1:2" x14ac:dyDescent="0.45">
      <c r="A12" s="202"/>
      <c r="B12" s="201"/>
    </row>
    <row r="13" spans="1:2" x14ac:dyDescent="0.45">
      <c r="A13" s="199"/>
      <c r="B13" s="199"/>
    </row>
    <row r="14" spans="1:2" x14ac:dyDescent="0.45">
      <c r="A14" s="199" t="s">
        <v>8</v>
      </c>
      <c r="B14" s="199"/>
    </row>
  </sheetData>
  <mergeCells count="2">
    <mergeCell ref="A1:B1"/>
    <mergeCell ref="A6:A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EC3B-7332-4C34-A0C8-E97F17E2FC48}">
  <sheetPr>
    <tabColor rgb="FFFFC000"/>
    <pageSetUpPr fitToPage="1"/>
  </sheetPr>
  <dimension ref="A1:BB34"/>
  <sheetViews>
    <sheetView showGridLines="0" zoomScale="80" zoomScaleNormal="80" workbookViewId="0">
      <selection activeCell="BA19" sqref="BA19"/>
    </sheetView>
  </sheetViews>
  <sheetFormatPr baseColWidth="10" defaultColWidth="11.3984375" defaultRowHeight="15.4" x14ac:dyDescent="0.45"/>
  <cols>
    <col min="2" max="2" width="27.1328125" customWidth="1"/>
    <col min="3" max="3" width="26" customWidth="1"/>
    <col min="4" max="4" width="28.3984375" customWidth="1"/>
    <col min="5" max="5" width="25.3984375" customWidth="1"/>
    <col min="6" max="6" width="25.3984375" hidden="1" customWidth="1"/>
    <col min="7" max="8" width="20.1328125" customWidth="1"/>
    <col min="9" max="9" width="9.3984375" customWidth="1"/>
    <col min="10" max="10" width="25.3984375" customWidth="1"/>
    <col min="11" max="11" width="32.86328125" customWidth="1"/>
    <col min="12" max="12" width="20.1328125" style="1" customWidth="1"/>
    <col min="13" max="13" width="9.3984375" style="1" customWidth="1"/>
    <col min="14" max="14" width="26.86328125" style="1" customWidth="1"/>
    <col min="15" max="15" width="11.265625" style="1" customWidth="1"/>
    <col min="16" max="16" width="1" style="1" customWidth="1"/>
    <col min="17" max="17" width="5.1328125" style="1" customWidth="1"/>
    <col min="18" max="18" width="36.1328125" style="1" customWidth="1"/>
    <col min="19" max="19" width="29.3984375" style="1" customWidth="1"/>
    <col min="20" max="20" width="37.265625" style="1" customWidth="1"/>
    <col min="21" max="21" width="41.59765625" style="1" customWidth="1"/>
    <col min="22" max="22" width="39.73046875" style="1" customWidth="1"/>
    <col min="23" max="23" width="42.265625" style="1" customWidth="1"/>
    <col min="24" max="24" width="15.86328125" style="1" customWidth="1"/>
    <col min="25" max="27" width="10.265625" style="1" customWidth="1"/>
    <col min="28" max="28" width="6" style="1" customWidth="1"/>
    <col min="29" max="29" width="13.73046875" style="1" customWidth="1"/>
    <col min="30" max="30" width="7.59765625" style="1" customWidth="1"/>
    <col min="31" max="31" width="5.73046875" style="1" customWidth="1"/>
    <col min="32" max="32" width="22.265625" style="1" customWidth="1"/>
    <col min="33" max="33" width="11.86328125" style="1" customWidth="1"/>
    <col min="34" max="34" width="7.265625" style="1" customWidth="1"/>
    <col min="35" max="35" width="10.86328125" style="1" customWidth="1"/>
    <col min="36" max="36" width="8" style="1" customWidth="1"/>
    <col min="37" max="38" width="7.265625" style="1" customWidth="1"/>
    <col min="39" max="39" width="9.265625" style="1" customWidth="1"/>
    <col min="40" max="40" width="8.59765625" style="4" customWidth="1"/>
    <col min="41" max="41" width="1" style="4" customWidth="1"/>
    <col min="42" max="42" width="26.86328125" style="4" customWidth="1"/>
    <col min="43" max="43" width="26.73046875" style="1" customWidth="1"/>
    <col min="44" max="44" width="20.86328125" style="1" customWidth="1"/>
    <col min="45" max="45" width="1" customWidth="1"/>
    <col min="46" max="46" width="23.1328125" customWidth="1"/>
    <col min="47" max="47" width="94.86328125" customWidth="1"/>
    <col min="48" max="48" width="56.265625" customWidth="1"/>
    <col min="49" max="49" width="43.86328125" customWidth="1"/>
    <col min="50" max="50" width="23.1328125" customWidth="1"/>
    <col min="51" max="51" width="3.265625" customWidth="1"/>
    <col min="52" max="52" width="25.73046875" customWidth="1"/>
    <col min="53" max="53" width="35.59765625" customWidth="1"/>
  </cols>
  <sheetData>
    <row r="1" spans="1:53" ht="15.75" customHeight="1" x14ac:dyDescent="0.45">
      <c r="A1" s="233"/>
      <c r="B1" s="234"/>
      <c r="C1" s="239" t="s">
        <v>9</v>
      </c>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row>
    <row r="2" spans="1:53" ht="15.75" customHeight="1" x14ac:dyDescent="0.45">
      <c r="A2" s="235"/>
      <c r="B2" s="236"/>
      <c r="C2" s="241"/>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c r="AP2" s="242"/>
      <c r="AQ2" s="242"/>
      <c r="AR2" s="242"/>
      <c r="AS2" s="242"/>
    </row>
    <row r="3" spans="1:53" ht="15.75" customHeight="1" x14ac:dyDescent="0.45">
      <c r="A3" s="235"/>
      <c r="B3" s="236"/>
      <c r="C3" s="241"/>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row>
    <row r="4" spans="1:53" ht="16.5" customHeight="1" thickBot="1" x14ac:dyDescent="0.5">
      <c r="A4" s="235"/>
      <c r="B4" s="236"/>
      <c r="C4" s="243"/>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4"/>
      <c r="AK4" s="244"/>
      <c r="AL4" s="244"/>
      <c r="AM4" s="244"/>
      <c r="AN4" s="244"/>
      <c r="AO4" s="244"/>
      <c r="AP4" s="244"/>
      <c r="AQ4" s="244"/>
      <c r="AR4" s="244"/>
      <c r="AS4" s="244"/>
    </row>
    <row r="5" spans="1:53" ht="20.45" customHeight="1" x14ac:dyDescent="0.45">
      <c r="A5" s="235"/>
      <c r="B5" s="236"/>
      <c r="C5" s="241" t="s">
        <v>10</v>
      </c>
      <c r="D5" s="242"/>
      <c r="E5" s="242"/>
      <c r="F5" s="242"/>
      <c r="G5" s="242"/>
      <c r="H5" s="242"/>
      <c r="I5" s="242"/>
      <c r="J5" s="242"/>
      <c r="K5" s="242"/>
      <c r="L5" s="242"/>
      <c r="M5" s="242"/>
      <c r="N5" s="242"/>
      <c r="O5" s="242"/>
      <c r="P5" s="242"/>
      <c r="Q5" s="24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c r="AP5" s="242"/>
      <c r="AQ5" s="242"/>
      <c r="AR5" s="242"/>
      <c r="AS5" s="242"/>
    </row>
    <row r="6" spans="1:53" ht="15" customHeight="1" x14ac:dyDescent="0.45">
      <c r="A6" s="235"/>
      <c r="B6" s="236"/>
      <c r="C6" s="241"/>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row>
    <row r="7" spans="1:53" ht="15.75" customHeight="1" x14ac:dyDescent="0.45">
      <c r="A7" s="235"/>
      <c r="B7" s="236"/>
      <c r="C7" s="241"/>
      <c r="D7" s="242"/>
      <c r="E7" s="242"/>
      <c r="F7" s="242"/>
      <c r="G7" s="242"/>
      <c r="H7" s="242"/>
      <c r="I7" s="242"/>
      <c r="J7" s="242"/>
      <c r="K7" s="242"/>
      <c r="L7" s="242"/>
      <c r="M7" s="242"/>
      <c r="N7" s="242"/>
      <c r="O7" s="242"/>
      <c r="P7" s="242"/>
      <c r="Q7" s="242"/>
      <c r="R7" s="242"/>
      <c r="S7" s="242"/>
      <c r="T7" s="242"/>
      <c r="U7" s="242"/>
      <c r="V7" s="242"/>
      <c r="W7" s="242"/>
      <c r="X7" s="242"/>
      <c r="Y7" s="242"/>
      <c r="Z7" s="242"/>
      <c r="AA7" s="242"/>
      <c r="AB7" s="242"/>
      <c r="AC7" s="242"/>
      <c r="AD7" s="242"/>
      <c r="AE7" s="242"/>
      <c r="AF7" s="242"/>
      <c r="AG7" s="242"/>
      <c r="AH7" s="242"/>
      <c r="AI7" s="242"/>
      <c r="AJ7" s="242"/>
      <c r="AK7" s="242"/>
      <c r="AL7" s="242"/>
      <c r="AM7" s="242"/>
      <c r="AN7" s="242"/>
      <c r="AO7" s="242"/>
      <c r="AP7" s="242"/>
      <c r="AQ7" s="242"/>
      <c r="AR7" s="242"/>
      <c r="AS7" s="242"/>
    </row>
    <row r="8" spans="1:53" ht="16.5" customHeight="1" thickBot="1" x14ac:dyDescent="0.5">
      <c r="A8" s="237"/>
      <c r="B8" s="238"/>
      <c r="C8" s="243"/>
      <c r="D8" s="244"/>
      <c r="E8" s="244"/>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row>
    <row r="10" spans="1:53" ht="54" customHeight="1" x14ac:dyDescent="0.45">
      <c r="A10" s="245" t="s">
        <v>11</v>
      </c>
      <c r="B10" s="245"/>
      <c r="C10" s="245"/>
      <c r="D10" s="246" t="s">
        <v>12</v>
      </c>
      <c r="E10" s="247"/>
      <c r="F10" s="247"/>
      <c r="G10" s="247"/>
      <c r="H10" s="247"/>
      <c r="I10" s="247"/>
      <c r="J10" s="247"/>
      <c r="K10" s="247"/>
      <c r="L10" s="247"/>
      <c r="M10" s="248"/>
      <c r="N10" s="24"/>
      <c r="AN10" s="1"/>
      <c r="AO10" s="1"/>
      <c r="AP10" s="1"/>
    </row>
    <row r="11" spans="1:53" s="3" customFormat="1" ht="75" customHeight="1" x14ac:dyDescent="0.45">
      <c r="A11" s="245" t="s">
        <v>13</v>
      </c>
      <c r="B11" s="245"/>
      <c r="C11" s="245"/>
      <c r="D11" s="249" t="s">
        <v>14</v>
      </c>
      <c r="E11" s="250"/>
      <c r="F11" s="250"/>
      <c r="G11" s="250"/>
      <c r="H11" s="250"/>
      <c r="I11" s="250"/>
      <c r="J11" s="250"/>
      <c r="K11" s="250"/>
      <c r="L11" s="250"/>
      <c r="M11" s="251"/>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Y11"/>
    </row>
    <row r="12" spans="1:53" s="3" customFormat="1" ht="75" customHeight="1" x14ac:dyDescent="0.45">
      <c r="A12" s="245" t="s">
        <v>15</v>
      </c>
      <c r="B12" s="245"/>
      <c r="C12" s="245"/>
      <c r="D12" s="249" t="s">
        <v>16</v>
      </c>
      <c r="E12" s="250"/>
      <c r="F12" s="250"/>
      <c r="G12" s="250"/>
      <c r="H12" s="250"/>
      <c r="I12" s="250"/>
      <c r="J12" s="250"/>
      <c r="K12" s="250"/>
      <c r="L12" s="250"/>
      <c r="M12" s="251"/>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Y12"/>
    </row>
    <row r="13" spans="1:53" s="3" customFormat="1" ht="24.75" customHeight="1" thickBot="1" x14ac:dyDescent="0.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Y13"/>
    </row>
    <row r="14" spans="1:53" s="3" customFormat="1" ht="24.75" customHeight="1" x14ac:dyDescent="0.45">
      <c r="A14" s="266" t="s">
        <v>17</v>
      </c>
      <c r="B14" s="267"/>
      <c r="C14" s="267"/>
      <c r="D14" s="267"/>
      <c r="E14" s="267"/>
      <c r="F14" s="267"/>
      <c r="G14" s="267"/>
      <c r="H14" s="267"/>
      <c r="I14" s="267"/>
      <c r="J14" s="267"/>
      <c r="K14" s="267"/>
      <c r="L14" s="267"/>
      <c r="M14" s="267"/>
      <c r="N14" s="268"/>
      <c r="O14" s="269"/>
      <c r="P14" s="2"/>
      <c r="Q14" s="274" t="s">
        <v>18</v>
      </c>
      <c r="R14" s="275"/>
      <c r="S14" s="275"/>
      <c r="T14" s="275"/>
      <c r="U14" s="275"/>
      <c r="V14" s="275"/>
      <c r="W14" s="275"/>
      <c r="X14" s="275"/>
      <c r="Y14" s="276"/>
      <c r="Z14" s="276"/>
      <c r="AA14" s="276"/>
      <c r="AB14" s="276"/>
      <c r="AC14" s="276"/>
      <c r="AD14" s="276"/>
      <c r="AE14" s="276"/>
      <c r="AF14" s="275"/>
      <c r="AG14" s="275"/>
      <c r="AH14" s="275"/>
      <c r="AI14" s="275"/>
      <c r="AJ14" s="275"/>
      <c r="AK14" s="275"/>
      <c r="AL14" s="275"/>
      <c r="AM14" s="275"/>
      <c r="AN14" s="277"/>
      <c r="AO14" s="2"/>
      <c r="AP14" s="252" t="s">
        <v>19</v>
      </c>
      <c r="AQ14" s="253"/>
      <c r="AR14" s="254"/>
      <c r="AT14" s="245" t="s">
        <v>20</v>
      </c>
      <c r="AU14" s="245"/>
      <c r="AV14" s="245"/>
      <c r="AW14" s="245"/>
      <c r="AX14" s="245"/>
      <c r="AY14"/>
      <c r="AZ14" s="245" t="s">
        <v>21</v>
      </c>
      <c r="BA14" s="245"/>
    </row>
    <row r="15" spans="1:53" x14ac:dyDescent="0.45">
      <c r="A15" s="270"/>
      <c r="B15" s="271"/>
      <c r="C15" s="271"/>
      <c r="D15" s="271"/>
      <c r="E15" s="271"/>
      <c r="F15" s="271"/>
      <c r="G15" s="271"/>
      <c r="H15" s="271"/>
      <c r="I15" s="271"/>
      <c r="J15" s="271"/>
      <c r="K15" s="271"/>
      <c r="L15" s="271"/>
      <c r="M15" s="271"/>
      <c r="N15" s="272"/>
      <c r="O15" s="273"/>
      <c r="P15" s="2"/>
      <c r="Q15" s="26"/>
      <c r="R15" s="27"/>
      <c r="S15" s="27"/>
      <c r="T15" s="27"/>
      <c r="U15" s="27"/>
      <c r="V15" s="27"/>
      <c r="W15" s="27"/>
      <c r="X15" s="27"/>
      <c r="Y15" s="258" t="s">
        <v>22</v>
      </c>
      <c r="Z15" s="259"/>
      <c r="AA15" s="260"/>
      <c r="AB15" s="258" t="s">
        <v>23</v>
      </c>
      <c r="AC15" s="259"/>
      <c r="AD15" s="259"/>
      <c r="AE15" s="259"/>
      <c r="AF15" s="260"/>
      <c r="AG15" s="261"/>
      <c r="AH15" s="261"/>
      <c r="AI15" s="261"/>
      <c r="AJ15" s="261"/>
      <c r="AK15" s="261"/>
      <c r="AL15" s="261"/>
      <c r="AM15" s="261"/>
      <c r="AN15" s="262"/>
      <c r="AO15" s="2"/>
      <c r="AP15" s="255"/>
      <c r="AQ15" s="256"/>
      <c r="AR15" s="257"/>
      <c r="AT15" s="245"/>
      <c r="AU15" s="245"/>
      <c r="AV15" s="245"/>
      <c r="AW15" s="245"/>
      <c r="AX15" s="245"/>
      <c r="AZ15" s="245"/>
      <c r="BA15" s="245"/>
    </row>
    <row r="16" spans="1:53" s="5" customFormat="1" ht="166.5" customHeight="1" thickBot="1" x14ac:dyDescent="0.5">
      <c r="A16" s="11" t="s">
        <v>24</v>
      </c>
      <c r="B16" s="12" t="s">
        <v>25</v>
      </c>
      <c r="C16" s="13" t="s">
        <v>26</v>
      </c>
      <c r="D16" s="13" t="s">
        <v>27</v>
      </c>
      <c r="E16" s="14" t="s">
        <v>28</v>
      </c>
      <c r="F16" s="19" t="s">
        <v>29</v>
      </c>
      <c r="G16" s="30" t="s">
        <v>30</v>
      </c>
      <c r="H16" s="14" t="s">
        <v>31</v>
      </c>
      <c r="I16" s="13" t="s">
        <v>32</v>
      </c>
      <c r="J16" s="13" t="s">
        <v>33</v>
      </c>
      <c r="K16" s="14" t="s">
        <v>34</v>
      </c>
      <c r="L16" s="14" t="s">
        <v>35</v>
      </c>
      <c r="M16" s="13" t="s">
        <v>32</v>
      </c>
      <c r="N16" s="13" t="s">
        <v>36</v>
      </c>
      <c r="O16" s="15" t="s">
        <v>37</v>
      </c>
      <c r="P16" s="2"/>
      <c r="Q16" s="16" t="s">
        <v>38</v>
      </c>
      <c r="R16" s="109" t="s">
        <v>39</v>
      </c>
      <c r="S16" s="109" t="s">
        <v>40</v>
      </c>
      <c r="T16" s="109" t="s">
        <v>41</v>
      </c>
      <c r="U16" s="109" t="s">
        <v>42</v>
      </c>
      <c r="V16" s="109" t="s">
        <v>43</v>
      </c>
      <c r="W16" s="109" t="s">
        <v>44</v>
      </c>
      <c r="X16" s="28" t="s">
        <v>45</v>
      </c>
      <c r="Y16" s="121" t="s">
        <v>46</v>
      </c>
      <c r="Z16" s="121" t="s">
        <v>47</v>
      </c>
      <c r="AA16" s="17" t="s">
        <v>48</v>
      </c>
      <c r="AB16" s="303" t="s">
        <v>49</v>
      </c>
      <c r="AC16" s="304"/>
      <c r="AD16" s="17" t="s">
        <v>50</v>
      </c>
      <c r="AE16" s="297" t="s">
        <v>51</v>
      </c>
      <c r="AF16" s="298"/>
      <c r="AG16" s="18" t="s">
        <v>52</v>
      </c>
      <c r="AH16" s="18" t="s">
        <v>53</v>
      </c>
      <c r="AI16" s="18" t="s">
        <v>32</v>
      </c>
      <c r="AJ16" s="18" t="s">
        <v>54</v>
      </c>
      <c r="AK16" s="18" t="s">
        <v>32</v>
      </c>
      <c r="AL16" s="18" t="s">
        <v>36</v>
      </c>
      <c r="AM16" s="18" t="s">
        <v>55</v>
      </c>
      <c r="AN16" s="15" t="s">
        <v>56</v>
      </c>
      <c r="AO16" s="2"/>
      <c r="AP16" s="204" t="s">
        <v>57</v>
      </c>
      <c r="AQ16" s="205" t="s">
        <v>58</v>
      </c>
      <c r="AR16" s="206" t="s">
        <v>59</v>
      </c>
      <c r="AT16" s="214" t="s">
        <v>60</v>
      </c>
      <c r="AU16" s="214" t="s">
        <v>61</v>
      </c>
      <c r="AV16" s="214" t="s">
        <v>62</v>
      </c>
      <c r="AW16" s="214" t="s">
        <v>63</v>
      </c>
      <c r="AX16" s="214" t="s">
        <v>64</v>
      </c>
      <c r="AY16"/>
      <c r="AZ16" s="214" t="s">
        <v>65</v>
      </c>
      <c r="BA16" s="214" t="s">
        <v>66</v>
      </c>
    </row>
    <row r="17" spans="1:54" ht="379.5" customHeight="1" x14ac:dyDescent="0.45">
      <c r="A17" s="278">
        <v>1</v>
      </c>
      <c r="B17" s="308" t="s">
        <v>67</v>
      </c>
      <c r="C17" s="263" t="s">
        <v>68</v>
      </c>
      <c r="D17" s="280" t="s">
        <v>69</v>
      </c>
      <c r="E17" s="263" t="s">
        <v>70</v>
      </c>
      <c r="F17" s="263"/>
      <c r="G17" s="279">
        <v>365</v>
      </c>
      <c r="H17" s="265" t="str">
        <f>IF(G17&lt;=0,"",IF(G17&lt;=2,"Muy Baja",IF(G17&lt;=24,"Baja",IF(G17&lt;=500,"Media",IF(G17&lt;=5000,"Alta","Muy Alta")))))</f>
        <v>Media</v>
      </c>
      <c r="I17" s="290">
        <f>IF(H17="","",IF(H17="Muy Baja",0.2,IF(H17="Baja",0.4,IF(H17="Media",0.6,IF(H17="Alta",0.8,IF(H17="Muy Alta",1,))))))</f>
        <v>0.6</v>
      </c>
      <c r="J17" s="291" t="s">
        <v>71</v>
      </c>
      <c r="K17" s="293" t="str">
        <f>+J17</f>
        <v>El riesgo afecta la imagen de la entidad con algunos usuarios de relevancia frente al logro de los objetivos.</v>
      </c>
      <c r="L17" s="265" t="str">
        <f>+VLOOKUP(K17,Datos!$O$4:$P$15,2,FALSE)</f>
        <v>Moderado</v>
      </c>
      <c r="M17" s="290">
        <f>IF(L17="","",IF(L17="Leve",0.2,IF(L17="Menor",0.4,IF(L17="Moderado",0.6,IF(L17="Mayor",0.8,IF(L17="Catastrófico",1,))))))</f>
        <v>0.6</v>
      </c>
      <c r="N17" s="295" t="str">
        <f>+CONCATENATE(H17, " - ", L17)</f>
        <v>Media - Moderado</v>
      </c>
      <c r="O17" s="283" t="str">
        <f>+VLOOKUP(N17,Datos!J4:K28,2,)</f>
        <v>MODERADO</v>
      </c>
      <c r="P17" s="29"/>
      <c r="Q17" s="8">
        <v>1</v>
      </c>
      <c r="R17" s="108" t="s">
        <v>72</v>
      </c>
      <c r="S17" s="108" t="s">
        <v>73</v>
      </c>
      <c r="T17" s="108" t="s">
        <v>74</v>
      </c>
      <c r="U17" s="108" t="s">
        <v>75</v>
      </c>
      <c r="V17" s="108" t="s">
        <v>76</v>
      </c>
      <c r="W17" s="108" t="s">
        <v>77</v>
      </c>
      <c r="X17" s="31" t="str">
        <f>IF(OR(Y17="Preventivo",Y17="Detectivo"),"Probabilidad",IF(Y17="Correctivo","Impacto",""))</f>
        <v>Probabilidad</v>
      </c>
      <c r="Y17" s="6" t="s">
        <v>78</v>
      </c>
      <c r="Z17" s="6" t="s">
        <v>79</v>
      </c>
      <c r="AA17" s="32" t="str">
        <f t="shared" ref="AA17" si="0">IF(AND(Y17="Preventivo",Z17="Automático"),"50%",IF(AND(Y17="Preventivo",Z17="Manual"),"40%",IF(AND(Y17="Detectivo",Z17="Automático"),"40%",IF(AND(Y17="Detectivo",Z17="Manual"),"30%",IF(AND(Y17="Correctivo",Z17="Automático"),"35%",IF(AND(Y17="Correctivo",Z17="Manual"),"25%",""))))))</f>
        <v>30%</v>
      </c>
      <c r="AB17" s="10" t="s">
        <v>80</v>
      </c>
      <c r="AC17" s="40" t="s">
        <v>81</v>
      </c>
      <c r="AD17" s="6" t="s">
        <v>82</v>
      </c>
      <c r="AE17" s="10" t="s">
        <v>83</v>
      </c>
      <c r="AF17" s="10" t="s">
        <v>84</v>
      </c>
      <c r="AG17" s="33">
        <f>IFERROR(IF(X17="Probabilidad",(I17-(+I17*AA17)),IF(X17="Impacto",I17,"")),"")</f>
        <v>0.42</v>
      </c>
      <c r="AH17" s="34" t="str">
        <f t="shared" ref="AH17" si="1">IFERROR(IF(AG17="","",IF(AG17&lt;=0.2,"Muy Baja",IF(AG17&lt;=0.4,"Baja",IF(AG17&lt;=0.6,"Media",IF(AG17&lt;=0.8,"Alta","Muy Alta"))))),"")</f>
        <v>Media</v>
      </c>
      <c r="AI17" s="35">
        <f>I17-(AA17*I17)</f>
        <v>0.42</v>
      </c>
      <c r="AJ17" s="36" t="str">
        <f t="shared" ref="AJ17" si="2">IFERROR(IF(AK17="","",IF(AK17&lt;=0.2,"Leve",IF(AK17&lt;=0.4,"Menor",IF(AK17&lt;=0.6,"Moderado",IF(AK17&lt;=0.8,"Mayor","Catastrófico"))))),"")</f>
        <v>Moderado</v>
      </c>
      <c r="AK17" s="33">
        <f>IFERROR(IF(X17="Impacto",(M17-(+M17*AA17)),IF(X17="Probabilidad",M17,"")),"")</f>
        <v>0.6</v>
      </c>
      <c r="AL17" s="37" t="str">
        <f>+CONCATENATE(AH17, " - ", AJ17)</f>
        <v>Media - Moderado</v>
      </c>
      <c r="AM17" s="38" t="str">
        <f>+VLOOKUP(AL17,Datos!$J$4:$K$28,2,)</f>
        <v>MODERADO</v>
      </c>
      <c r="AN17" s="312" t="s">
        <v>85</v>
      </c>
      <c r="AO17" s="29"/>
      <c r="AP17" s="314" t="s">
        <v>86</v>
      </c>
      <c r="AQ17" s="288" t="s">
        <v>87</v>
      </c>
      <c r="AR17" s="289" t="s">
        <v>88</v>
      </c>
      <c r="AT17" s="209">
        <v>46156</v>
      </c>
      <c r="AU17" s="220" t="s">
        <v>89</v>
      </c>
      <c r="AV17" s="220" t="s">
        <v>90</v>
      </c>
      <c r="AW17" s="211" t="s">
        <v>91</v>
      </c>
      <c r="AX17" s="213"/>
      <c r="AZ17" s="213" t="s">
        <v>92</v>
      </c>
      <c r="BA17" s="370" t="s">
        <v>400</v>
      </c>
      <c r="BB17" s="217"/>
    </row>
    <row r="18" spans="1:54" ht="370.5" customHeight="1" x14ac:dyDescent="0.45">
      <c r="A18" s="307"/>
      <c r="B18" s="309"/>
      <c r="C18" s="280"/>
      <c r="D18" s="319"/>
      <c r="E18" s="280"/>
      <c r="F18" s="280"/>
      <c r="G18" s="305"/>
      <c r="H18" s="316"/>
      <c r="I18" s="295"/>
      <c r="J18" s="317"/>
      <c r="K18" s="318"/>
      <c r="L18" s="316"/>
      <c r="M18" s="295"/>
      <c r="N18" s="310"/>
      <c r="O18" s="311"/>
      <c r="P18" s="2"/>
      <c r="Q18" s="143">
        <v>2</v>
      </c>
      <c r="R18" s="147" t="s">
        <v>93</v>
      </c>
      <c r="S18" s="147" t="s">
        <v>94</v>
      </c>
      <c r="T18" s="147" t="s">
        <v>95</v>
      </c>
      <c r="U18" s="147" t="s">
        <v>96</v>
      </c>
      <c r="V18" s="147" t="s">
        <v>97</v>
      </c>
      <c r="W18" s="147" t="s">
        <v>98</v>
      </c>
      <c r="X18" s="144" t="str">
        <f t="shared" ref="X18:X19" si="3">IF(OR(Y18="Preventivo",Y18="Detectivo"),"Probabilidad",IF(Y18="Correctivo","Impacto",""))</f>
        <v>Probabilidad</v>
      </c>
      <c r="Y18" s="6" t="s">
        <v>99</v>
      </c>
      <c r="Z18" s="6" t="s">
        <v>79</v>
      </c>
      <c r="AA18" s="32" t="str">
        <f t="shared" ref="AA18:AA19" si="4">IF(AND(Y18="Preventivo",Z18="Automático"),"50%",IF(AND(Y18="Preventivo",Z18="Manual"),"40%",IF(AND(Y18="Detectivo",Z18="Automático"),"40%",IF(AND(Y18="Detectivo",Z18="Manual"),"30%",IF(AND(Y18="Correctivo",Z18="Automático"),"35%",IF(AND(Y18="Correctivo",Z18="Manual"),"25%",""))))))</f>
        <v>40%</v>
      </c>
      <c r="AB18" s="10" t="s">
        <v>80</v>
      </c>
      <c r="AC18" s="40" t="s">
        <v>100</v>
      </c>
      <c r="AD18" s="6" t="s">
        <v>101</v>
      </c>
      <c r="AE18" s="10" t="s">
        <v>83</v>
      </c>
      <c r="AF18" s="10" t="s">
        <v>102</v>
      </c>
      <c r="AG18" s="146">
        <f t="shared" ref="AG18:AG19" si="5">IFERROR(IF(AND(X17="Probabilidad",X18="Probabilidad"),(AI17-(+AI17*AA18)),IF(X18="Probabilidad",($I$17-(+$I$17*AA18)),IF(X18="Impacto",AI17,""))),"")</f>
        <v>0.252</v>
      </c>
      <c r="AH18" s="34" t="str">
        <f t="shared" ref="AH18:AH19" si="6">IFERROR(IF(AG18="","",IF(AG18&lt;=0.2,"Muy Baja",IF(AG18&lt;=0.4,"Baja",IF(AG18&lt;=0.6,"Media",IF(AG18&lt;=0.8,"Alta","Muy Alta"))))),"")</f>
        <v>Baja</v>
      </c>
      <c r="AI18" s="35">
        <f t="shared" ref="AI18:AI19" si="7">+AG18</f>
        <v>0.252</v>
      </c>
      <c r="AJ18" s="36" t="str">
        <f t="shared" ref="AJ18:AJ19" si="8">IFERROR(IF(AK18="","",IF(AK18&lt;=0.2,"Leve",IF(AK18&lt;=0.4,"Menor",IF(AK18&lt;=0.6,"Moderado",IF(AK18&lt;=0.8,"Mayor","Catastrófico"))))),"")</f>
        <v>Moderado</v>
      </c>
      <c r="AK18" s="145">
        <f t="shared" ref="AK18:AK19" si="9">IFERROR(IF(AND(X17="Impacto",X17="Impacto"),(AK17-(+AK17*AA18)),IF(X18="Impacto",($M$17-(+$M$17*AA18)),IF(X18="Probabilidad",AK17,""))),"")</f>
        <v>0.6</v>
      </c>
      <c r="AL18" s="37" t="str">
        <f t="shared" ref="AL18:AL19" si="10">+CONCATENATE(AH18, " - ", AJ18)</f>
        <v>Baja - Moderado</v>
      </c>
      <c r="AM18" s="38" t="str">
        <f>+VLOOKUP(AL18,Datos!$J$4:$K$28,2,)</f>
        <v>MODERADO</v>
      </c>
      <c r="AN18" s="313"/>
      <c r="AO18" s="2"/>
      <c r="AP18" s="315"/>
      <c r="AQ18" s="306"/>
      <c r="AR18" s="320"/>
      <c r="AT18" s="209">
        <v>46156</v>
      </c>
      <c r="AU18" s="210" t="s">
        <v>103</v>
      </c>
      <c r="AV18" s="221" t="s">
        <v>104</v>
      </c>
      <c r="AW18" s="212" t="s">
        <v>91</v>
      </c>
      <c r="AX18" s="213"/>
      <c r="AZ18" s="213" t="s">
        <v>105</v>
      </c>
      <c r="BA18" s="370" t="s">
        <v>401</v>
      </c>
      <c r="BB18" s="217"/>
    </row>
    <row r="19" spans="1:54" ht="398.25" customHeight="1" x14ac:dyDescent="0.45">
      <c r="A19" s="278"/>
      <c r="B19" s="309"/>
      <c r="C19" s="280"/>
      <c r="D19" s="319"/>
      <c r="E19" s="280"/>
      <c r="F19" s="280"/>
      <c r="G19" s="305"/>
      <c r="H19" s="316"/>
      <c r="I19" s="295"/>
      <c r="J19" s="317"/>
      <c r="K19" s="318"/>
      <c r="L19" s="316"/>
      <c r="M19" s="295"/>
      <c r="N19" s="310"/>
      <c r="O19" s="311"/>
      <c r="P19" s="2"/>
      <c r="Q19" s="143">
        <v>3</v>
      </c>
      <c r="R19" s="157" t="s">
        <v>106</v>
      </c>
      <c r="S19" s="158" t="s">
        <v>107</v>
      </c>
      <c r="T19" s="159" t="s">
        <v>108</v>
      </c>
      <c r="U19" s="157" t="s">
        <v>109</v>
      </c>
      <c r="V19" s="157" t="s">
        <v>110</v>
      </c>
      <c r="W19" s="157" t="s">
        <v>111</v>
      </c>
      <c r="X19" s="144" t="str">
        <f t="shared" si="3"/>
        <v>Impacto</v>
      </c>
      <c r="Y19" s="160" t="s">
        <v>112</v>
      </c>
      <c r="Z19" s="160" t="s">
        <v>79</v>
      </c>
      <c r="AA19" s="161" t="str">
        <f t="shared" si="4"/>
        <v>25%</v>
      </c>
      <c r="AB19" s="162" t="s">
        <v>80</v>
      </c>
      <c r="AC19" s="197" t="s">
        <v>113</v>
      </c>
      <c r="AD19" s="160" t="s">
        <v>101</v>
      </c>
      <c r="AE19" s="162" t="s">
        <v>83</v>
      </c>
      <c r="AF19" s="162" t="s">
        <v>114</v>
      </c>
      <c r="AG19" s="163">
        <f t="shared" si="5"/>
        <v>0.252</v>
      </c>
      <c r="AH19" s="164" t="str">
        <f t="shared" si="6"/>
        <v>Baja</v>
      </c>
      <c r="AI19" s="165">
        <f t="shared" si="7"/>
        <v>0.252</v>
      </c>
      <c r="AJ19" s="166" t="str">
        <f t="shared" si="8"/>
        <v>Moderado</v>
      </c>
      <c r="AK19" s="163">
        <f t="shared" si="9"/>
        <v>0.44999999999999996</v>
      </c>
      <c r="AL19" s="167" t="str">
        <f t="shared" si="10"/>
        <v>Baja - Moderado</v>
      </c>
      <c r="AM19" s="168" t="str">
        <f>+VLOOKUP(AL19,Datos!$J$4:$K$28,2,)</f>
        <v>MODERADO</v>
      </c>
      <c r="AN19" s="313"/>
      <c r="AO19" s="2"/>
      <c r="AP19" s="315"/>
      <c r="AQ19" s="306"/>
      <c r="AR19" s="320"/>
      <c r="AT19" s="209">
        <v>46156</v>
      </c>
      <c r="AU19" s="220" t="s">
        <v>115</v>
      </c>
      <c r="AV19" s="221" t="s">
        <v>104</v>
      </c>
      <c r="AW19" s="212" t="s">
        <v>91</v>
      </c>
      <c r="AX19" s="213"/>
      <c r="AZ19" s="213" t="s">
        <v>116</v>
      </c>
      <c r="BA19" s="370" t="s">
        <v>402</v>
      </c>
      <c r="BB19" s="217"/>
    </row>
    <row r="20" spans="1:54" ht="93.75" customHeight="1" x14ac:dyDescent="0.45">
      <c r="B20" s="169"/>
      <c r="C20" s="170"/>
      <c r="D20" s="170"/>
      <c r="E20" s="170"/>
      <c r="F20" s="170"/>
      <c r="G20" s="169"/>
      <c r="H20" s="169"/>
      <c r="I20" s="171"/>
      <c r="J20" s="172"/>
      <c r="K20" s="173"/>
      <c r="L20" s="169"/>
      <c r="M20" s="171"/>
      <c r="N20" s="171"/>
      <c r="O20" s="174"/>
      <c r="P20" s="175"/>
      <c r="Q20" s="176"/>
      <c r="R20" s="177"/>
      <c r="S20" s="177"/>
      <c r="T20" s="177"/>
      <c r="U20" s="177"/>
      <c r="V20" s="177"/>
      <c r="W20" s="177"/>
      <c r="X20" s="176"/>
      <c r="Y20" s="178"/>
      <c r="Z20" s="178"/>
      <c r="AA20" s="179"/>
      <c r="AB20" s="180"/>
      <c r="AC20" s="181"/>
      <c r="AD20" s="178"/>
      <c r="AE20" s="180"/>
      <c r="AF20" s="180"/>
      <c r="AG20" s="182"/>
      <c r="AH20" s="178"/>
      <c r="AI20" s="183"/>
      <c r="AJ20" s="184"/>
      <c r="AK20" s="182"/>
      <c r="AL20" s="185"/>
      <c r="AM20" s="186"/>
      <c r="AN20" s="187"/>
      <c r="AO20" s="175"/>
      <c r="AP20" s="188"/>
      <c r="AQ20" s="188"/>
      <c r="AR20" s="188"/>
      <c r="AT20" s="215"/>
      <c r="AU20" s="216"/>
      <c r="AV20" s="218"/>
      <c r="AW20" s="219"/>
      <c r="AX20" s="217"/>
      <c r="AZ20" s="217"/>
      <c r="BA20" s="217"/>
      <c r="BB20" s="217"/>
    </row>
    <row r="21" spans="1:54" ht="19.899999999999999" x14ac:dyDescent="0.45">
      <c r="A21" s="282" t="s">
        <v>117</v>
      </c>
      <c r="B21" s="282"/>
      <c r="C21" s="282"/>
      <c r="D21" s="282"/>
      <c r="E21" s="282"/>
      <c r="F21" s="282"/>
      <c r="G21" s="282"/>
      <c r="H21" s="282"/>
      <c r="P21" s="2"/>
      <c r="AT21" s="215"/>
      <c r="AU21" s="216"/>
      <c r="AV21" s="218"/>
      <c r="AW21" s="219"/>
      <c r="AX21" s="217"/>
      <c r="AZ21" s="217"/>
      <c r="BA21" s="217"/>
      <c r="BB21" s="217"/>
    </row>
    <row r="22" spans="1:54" x14ac:dyDescent="0.45">
      <c r="P22" s="2"/>
      <c r="AT22" s="215"/>
      <c r="AU22" s="216"/>
      <c r="AV22" s="218"/>
      <c r="AW22" s="219"/>
      <c r="AX22" s="217"/>
      <c r="AZ22" s="217"/>
      <c r="BA22" s="217"/>
      <c r="BB22" s="217"/>
    </row>
    <row r="23" spans="1:54" x14ac:dyDescent="0.45">
      <c r="P23" s="2"/>
      <c r="AT23" s="215"/>
      <c r="AU23" s="216"/>
      <c r="AV23" s="218"/>
      <c r="AW23" s="219"/>
      <c r="AX23" s="217"/>
      <c r="AZ23" s="217"/>
      <c r="BA23" s="217"/>
      <c r="BB23" s="217"/>
    </row>
    <row r="24" spans="1:54" x14ac:dyDescent="0.45">
      <c r="P24" s="2"/>
    </row>
    <row r="25" spans="1:54" x14ac:dyDescent="0.45">
      <c r="P25" s="2"/>
    </row>
    <row r="26" spans="1:54" x14ac:dyDescent="0.45">
      <c r="P26" s="2"/>
    </row>
    <row r="27" spans="1:54" x14ac:dyDescent="0.45">
      <c r="P27" s="2"/>
    </row>
    <row r="28" spans="1:54" x14ac:dyDescent="0.45">
      <c r="P28" s="2"/>
    </row>
    <row r="29" spans="1:54" x14ac:dyDescent="0.45">
      <c r="P29" s="2"/>
    </row>
    <row r="34" spans="24:24" x14ac:dyDescent="0.45">
      <c r="X34" s="1">
        <v>0</v>
      </c>
    </row>
  </sheetData>
  <mergeCells count="39">
    <mergeCell ref="AT14:AX15"/>
    <mergeCell ref="AZ14:BA15"/>
    <mergeCell ref="A21:H21"/>
    <mergeCell ref="H17:H19"/>
    <mergeCell ref="I17:I19"/>
    <mergeCell ref="J17:J19"/>
    <mergeCell ref="K17:K19"/>
    <mergeCell ref="F17:F19"/>
    <mergeCell ref="C17:C19"/>
    <mergeCell ref="D17:D19"/>
    <mergeCell ref="E17:E19"/>
    <mergeCell ref="AR17:AR19"/>
    <mergeCell ref="A14:O15"/>
    <mergeCell ref="Q14:AN14"/>
    <mergeCell ref="AP14:AR15"/>
    <mergeCell ref="M17:M19"/>
    <mergeCell ref="AB16:AC16"/>
    <mergeCell ref="AE16:AF16"/>
    <mergeCell ref="G17:G19"/>
    <mergeCell ref="AQ17:AQ19"/>
    <mergeCell ref="A17:A19"/>
    <mergeCell ref="B17:B19"/>
    <mergeCell ref="N17:N19"/>
    <mergeCell ref="O17:O19"/>
    <mergeCell ref="AN17:AN19"/>
    <mergeCell ref="AP17:AP19"/>
    <mergeCell ref="L17:L19"/>
    <mergeCell ref="A1:B8"/>
    <mergeCell ref="C1:AS4"/>
    <mergeCell ref="C5:AS8"/>
    <mergeCell ref="Y15:AA15"/>
    <mergeCell ref="AB15:AF15"/>
    <mergeCell ref="AG15:AN15"/>
    <mergeCell ref="A10:C10"/>
    <mergeCell ref="D10:M10"/>
    <mergeCell ref="A11:C11"/>
    <mergeCell ref="D11:M11"/>
    <mergeCell ref="A12:C12"/>
    <mergeCell ref="D12:M12"/>
  </mergeCells>
  <conditionalFormatting sqref="H17:H20">
    <cfRule type="cellIs" dxfId="96" priority="25" operator="equal">
      <formula>"Muy Alta"</formula>
    </cfRule>
    <cfRule type="cellIs" dxfId="95" priority="26" operator="equal">
      <formula>"Alta"</formula>
    </cfRule>
    <cfRule type="cellIs" dxfId="94" priority="27" operator="equal">
      <formula>"Media"</formula>
    </cfRule>
    <cfRule type="cellIs" dxfId="93" priority="28" operator="equal">
      <formula>"Muy Baja"</formula>
    </cfRule>
    <cfRule type="cellIs" dxfId="92" priority="29" operator="equal">
      <formula>"Baja"</formula>
    </cfRule>
  </conditionalFormatting>
  <conditionalFormatting sqref="L17:L20">
    <cfRule type="cellIs" dxfId="91" priority="20" operator="equal">
      <formula>"Leve"</formula>
    </cfRule>
    <cfRule type="cellIs" dxfId="90" priority="21" operator="equal">
      <formula>"Catastrófico"</formula>
    </cfRule>
    <cfRule type="cellIs" dxfId="89" priority="22" operator="equal">
      <formula>"Mayor"</formula>
    </cfRule>
    <cfRule type="cellIs" dxfId="88" priority="23" operator="equal">
      <formula>"Moderado"</formula>
    </cfRule>
    <cfRule type="cellIs" dxfId="87" priority="24" operator="equal">
      <formula>"Menor"</formula>
    </cfRule>
  </conditionalFormatting>
  <conditionalFormatting sqref="O17:O20 AM17:AM20">
    <cfRule type="cellIs" dxfId="86" priority="16" operator="equal">
      <formula>"EXTREMO"</formula>
    </cfRule>
    <cfRule type="cellIs" dxfId="85" priority="17" operator="equal">
      <formula>"ALTO"</formula>
    </cfRule>
    <cfRule type="cellIs" dxfId="84" priority="18" operator="equal">
      <formula>"BAJO"</formula>
    </cfRule>
    <cfRule type="cellIs" dxfId="83" priority="19" operator="equal">
      <formula>"MODERADO"</formula>
    </cfRule>
  </conditionalFormatting>
  <conditionalFormatting sqref="AH17:AH20">
    <cfRule type="cellIs" dxfId="82" priority="10" operator="equal">
      <formula>"Muy Baja"</formula>
    </cfRule>
    <cfRule type="cellIs" dxfId="81" priority="11" operator="equal">
      <formula>"Baja"</formula>
    </cfRule>
    <cfRule type="cellIs" dxfId="80" priority="12" operator="equal">
      <formula>"Media"</formula>
    </cfRule>
    <cfRule type="cellIs" dxfId="79" priority="13" operator="equal">
      <formula>"Muy Alta"</formula>
    </cfRule>
    <cfRule type="cellIs" dxfId="78" priority="14" operator="equal">
      <formula>"Alta"</formula>
    </cfRule>
  </conditionalFormatting>
  <conditionalFormatting sqref="AJ17:AJ20">
    <cfRule type="cellIs" dxfId="77" priority="5" operator="equal">
      <formula>"Catastrófico"</formula>
    </cfRule>
    <cfRule type="cellIs" dxfId="76" priority="6" operator="equal">
      <formula>"Mayor"</formula>
    </cfRule>
    <cfRule type="cellIs" dxfId="75" priority="7" operator="equal">
      <formula>"Moderado"</formula>
    </cfRule>
    <cfRule type="cellIs" dxfId="74" priority="8" operator="equal">
      <formula>"Menor"</formula>
    </cfRule>
    <cfRule type="cellIs" dxfId="73" priority="9" operator="equal">
      <formula>"Leve"</formula>
    </cfRule>
  </conditionalFormatting>
  <hyperlinks>
    <hyperlink ref="A14:O15" location="Instructivo!A1" display="IDENTIFICACIÓN DEL RIESGO" xr:uid="{9A8A174F-13B5-405B-9BE4-D3E7A977F727}"/>
  </hyperlinks>
  <pageMargins left="0.70866141732283472" right="0.70866141732283472" top="0.74803149606299213" bottom="0.74803149606299213" header="0.31496062992125984" footer="0.31496062992125984"/>
  <pageSetup paperSize="41" scale="11" orientation="landscape" r:id="rId1"/>
  <colBreaks count="1" manualBreakCount="1">
    <brk id="16" max="20"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36BC4606-4692-4E8C-B6B9-56C25C09F842}">
          <x14:formula1>
            <xm:f>Datos!$A$4:$A$6</xm:f>
          </x14:formula1>
          <xm:sqref>B17:B20</xm:sqref>
        </x14:dataValidation>
        <x14:dataValidation type="list" allowBlank="1" showInputMessage="1" showErrorMessage="1" xr:uid="{1C271E21-0C13-4CE0-AC1D-704F065762CC}">
          <x14:formula1>
            <xm:f>Datos!$O$3:$O$15</xm:f>
          </x14:formula1>
          <xm:sqref>J17:J20</xm:sqref>
        </x14:dataValidation>
        <x14:dataValidation type="list" allowBlank="1" showInputMessage="1" showErrorMessage="1" xr:uid="{7E385074-FCC3-447C-BE62-7DA39EEF346C}">
          <x14:formula1>
            <xm:f>Datos!$P$19:$P$22</xm:f>
          </x14:formula1>
          <xm:sqref>Y17:Y20</xm:sqref>
        </x14:dataValidation>
        <x14:dataValidation type="list" allowBlank="1" showInputMessage="1" showErrorMessage="1" xr:uid="{074425DC-9982-447D-9AA6-38EBEDBFCE06}">
          <x14:formula1>
            <xm:f>Datos!$P$25:$P$26</xm:f>
          </x14:formula1>
          <xm:sqref>Z17:Z20</xm:sqref>
        </x14:dataValidation>
        <x14:dataValidation type="list" allowBlank="1" showInputMessage="1" showErrorMessage="1" xr:uid="{66899A4A-FC03-4C3E-A647-B968F65F688D}">
          <x14:formula1>
            <xm:f>Instructivo!$E$3:$E$9</xm:f>
          </x14:formula1>
          <xm:sqref>F17:F20</xm:sqref>
        </x14:dataValidation>
        <x14:dataValidation type="list" allowBlank="1" showInputMessage="1" showErrorMessage="1" xr:uid="{26AFA87D-2A38-4D49-A571-297B293C4938}">
          <x14:formula1>
            <xm:f>Datos!$P$30:$P$31</xm:f>
          </x14:formula1>
          <xm:sqref>AB17:AB20</xm:sqref>
        </x14:dataValidation>
        <x14:dataValidation type="list" allowBlank="1" showInputMessage="1" showErrorMessage="1" xr:uid="{35465EF9-18AF-4B33-A351-185EF858A09B}">
          <x14:formula1>
            <xm:f>Datos!$P$34:$P$35</xm:f>
          </x14:formula1>
          <xm:sqref>AD17:AD20</xm:sqref>
        </x14:dataValidation>
        <x14:dataValidation type="list" allowBlank="1" showInputMessage="1" showErrorMessage="1" xr:uid="{F7F6D111-7948-42CB-AF23-60A2E37E0021}">
          <x14:formula1>
            <xm:f>Datos!$P$38:$P$39</xm:f>
          </x14:formula1>
          <xm:sqref>AE17:AE20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66ADC-894D-408F-86D9-14CC2F154D84}">
  <sheetPr>
    <tabColor rgb="FFFFC000"/>
    <pageSetUpPr fitToPage="1"/>
  </sheetPr>
  <dimension ref="A1:BB28"/>
  <sheetViews>
    <sheetView showGridLines="0" zoomScale="80" zoomScaleNormal="80" zoomScaleSheetLayoutView="80" workbookViewId="0">
      <selection sqref="A1:B8"/>
    </sheetView>
  </sheetViews>
  <sheetFormatPr baseColWidth="10" defaultColWidth="11.3984375" defaultRowHeight="15.4" x14ac:dyDescent="0.45"/>
  <cols>
    <col min="2" max="2" width="27.1328125" customWidth="1"/>
    <col min="3" max="3" width="26" customWidth="1"/>
    <col min="4" max="4" width="28.3984375" customWidth="1"/>
    <col min="5" max="5" width="25.3984375" customWidth="1"/>
    <col min="6" max="6" width="25.3984375" hidden="1" customWidth="1"/>
    <col min="7" max="8" width="20.1328125" customWidth="1"/>
    <col min="9" max="9" width="9.3984375" customWidth="1"/>
    <col min="10" max="10" width="25.3984375" customWidth="1"/>
    <col min="11" max="11" width="32.86328125" customWidth="1"/>
    <col min="12" max="12" width="20.1328125" style="1" customWidth="1"/>
    <col min="13" max="13" width="9.3984375" style="1" customWidth="1"/>
    <col min="14" max="14" width="26.86328125" style="1" customWidth="1"/>
    <col min="15" max="15" width="11.265625" style="1" customWidth="1"/>
    <col min="16" max="16" width="1" style="1" customWidth="1"/>
    <col min="17" max="17" width="5.1328125" style="1" customWidth="1"/>
    <col min="18" max="23" width="46.73046875" style="1" customWidth="1"/>
    <col min="24" max="24" width="15.86328125" style="1" customWidth="1"/>
    <col min="25" max="27" width="10.265625" style="1" customWidth="1"/>
    <col min="28" max="28" width="6" style="1" customWidth="1"/>
    <col min="29" max="29" width="13.73046875" style="1" customWidth="1"/>
    <col min="30" max="30" width="7.59765625" style="1" customWidth="1"/>
    <col min="31" max="31" width="5.73046875" style="1" customWidth="1"/>
    <col min="32" max="32" width="17" style="1" customWidth="1"/>
    <col min="33" max="33" width="11.86328125" style="1" customWidth="1"/>
    <col min="34" max="34" width="7.265625" style="1" customWidth="1"/>
    <col min="35" max="35" width="10.86328125" style="1" customWidth="1"/>
    <col min="36" max="36" width="8" style="1" customWidth="1"/>
    <col min="37" max="38" width="7.265625" style="1" customWidth="1"/>
    <col min="39" max="39" width="9.265625" style="1" customWidth="1"/>
    <col min="40" max="40" width="8.59765625" style="4" customWidth="1"/>
    <col min="41" max="41" width="1" style="4" customWidth="1"/>
    <col min="42" max="42" width="26.86328125" style="4" customWidth="1"/>
    <col min="43" max="43" width="26.73046875" style="1" customWidth="1"/>
    <col min="44" max="44" width="20.86328125" style="1" customWidth="1"/>
    <col min="45" max="45" width="1" customWidth="1"/>
    <col min="46" max="46" width="38.73046875" customWidth="1"/>
    <col min="47" max="47" width="111.1328125" customWidth="1"/>
    <col min="48" max="50" width="38.73046875" customWidth="1"/>
    <col min="51" max="51" width="2.73046875" customWidth="1"/>
    <col min="52" max="53" width="48.73046875" customWidth="1"/>
  </cols>
  <sheetData>
    <row r="1" spans="1:53" ht="15.75" customHeight="1" x14ac:dyDescent="0.45">
      <c r="A1" s="233"/>
      <c r="B1" s="234"/>
      <c r="C1" s="239" t="s">
        <v>9</v>
      </c>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row>
    <row r="2" spans="1:53" ht="15.75" customHeight="1" x14ac:dyDescent="0.45">
      <c r="A2" s="235"/>
      <c r="B2" s="236"/>
      <c r="C2" s="241"/>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c r="AP2" s="242"/>
      <c r="AQ2" s="242"/>
      <c r="AR2" s="242"/>
      <c r="AS2" s="242"/>
    </row>
    <row r="3" spans="1:53" ht="15.75" customHeight="1" x14ac:dyDescent="0.45">
      <c r="A3" s="235"/>
      <c r="B3" s="236"/>
      <c r="C3" s="241"/>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row>
    <row r="4" spans="1:53" ht="16.5" customHeight="1" thickBot="1" x14ac:dyDescent="0.5">
      <c r="A4" s="235"/>
      <c r="B4" s="236"/>
      <c r="C4" s="243"/>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4"/>
      <c r="AK4" s="244"/>
      <c r="AL4" s="244"/>
      <c r="AM4" s="244"/>
      <c r="AN4" s="244"/>
      <c r="AO4" s="244"/>
      <c r="AP4" s="244"/>
      <c r="AQ4" s="244"/>
      <c r="AR4" s="244"/>
      <c r="AS4" s="244"/>
    </row>
    <row r="5" spans="1:53" ht="20.45" customHeight="1" x14ac:dyDescent="0.45">
      <c r="A5" s="235"/>
      <c r="B5" s="236"/>
      <c r="C5" s="241" t="s">
        <v>10</v>
      </c>
      <c r="D5" s="242"/>
      <c r="E5" s="242"/>
      <c r="F5" s="242"/>
      <c r="G5" s="242"/>
      <c r="H5" s="242"/>
      <c r="I5" s="242"/>
      <c r="J5" s="242"/>
      <c r="K5" s="242"/>
      <c r="L5" s="242"/>
      <c r="M5" s="242"/>
      <c r="N5" s="242"/>
      <c r="O5" s="242"/>
      <c r="P5" s="242"/>
      <c r="Q5" s="24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c r="AP5" s="242"/>
      <c r="AQ5" s="242"/>
      <c r="AR5" s="242"/>
      <c r="AS5" s="242"/>
    </row>
    <row r="6" spans="1:53" ht="15" customHeight="1" x14ac:dyDescent="0.45">
      <c r="A6" s="235"/>
      <c r="B6" s="236"/>
      <c r="C6" s="241"/>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row>
    <row r="7" spans="1:53" ht="15.75" customHeight="1" x14ac:dyDescent="0.45">
      <c r="A7" s="235"/>
      <c r="B7" s="236"/>
      <c r="C7" s="241"/>
      <c r="D7" s="242"/>
      <c r="E7" s="242"/>
      <c r="F7" s="242"/>
      <c r="G7" s="242"/>
      <c r="H7" s="242"/>
      <c r="I7" s="242"/>
      <c r="J7" s="242"/>
      <c r="K7" s="242"/>
      <c r="L7" s="242"/>
      <c r="M7" s="242"/>
      <c r="N7" s="242"/>
      <c r="O7" s="242"/>
      <c r="P7" s="242"/>
      <c r="Q7" s="242"/>
      <c r="R7" s="242"/>
      <c r="S7" s="242"/>
      <c r="T7" s="242"/>
      <c r="U7" s="242"/>
      <c r="V7" s="242"/>
      <c r="W7" s="242"/>
      <c r="X7" s="242"/>
      <c r="Y7" s="242"/>
      <c r="Z7" s="242"/>
      <c r="AA7" s="242"/>
      <c r="AB7" s="242"/>
      <c r="AC7" s="242"/>
      <c r="AD7" s="242"/>
      <c r="AE7" s="242"/>
      <c r="AF7" s="242"/>
      <c r="AG7" s="242"/>
      <c r="AH7" s="242"/>
      <c r="AI7" s="242"/>
      <c r="AJ7" s="242"/>
      <c r="AK7" s="242"/>
      <c r="AL7" s="242"/>
      <c r="AM7" s="242"/>
      <c r="AN7" s="242"/>
      <c r="AO7" s="242"/>
      <c r="AP7" s="242"/>
      <c r="AQ7" s="242"/>
      <c r="AR7" s="242"/>
      <c r="AS7" s="242"/>
    </row>
    <row r="8" spans="1:53" ht="16.5" customHeight="1" thickBot="1" x14ac:dyDescent="0.5">
      <c r="A8" s="237"/>
      <c r="B8" s="238"/>
      <c r="C8" s="243"/>
      <c r="D8" s="244"/>
      <c r="E8" s="244"/>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row>
    <row r="10" spans="1:53" ht="54" customHeight="1" x14ac:dyDescent="0.45">
      <c r="A10" s="245" t="s">
        <v>11</v>
      </c>
      <c r="B10" s="245"/>
      <c r="C10" s="245"/>
      <c r="D10" s="246" t="s">
        <v>12</v>
      </c>
      <c r="E10" s="247"/>
      <c r="F10" s="247"/>
      <c r="G10" s="247"/>
      <c r="H10" s="247"/>
      <c r="I10" s="247"/>
      <c r="J10" s="247"/>
      <c r="K10" s="247"/>
      <c r="L10" s="247"/>
      <c r="M10" s="248"/>
      <c r="N10" s="24"/>
      <c r="AN10" s="1"/>
      <c r="AO10" s="1"/>
      <c r="AP10" s="1"/>
    </row>
    <row r="11" spans="1:53" s="3" customFormat="1" ht="75" customHeight="1" x14ac:dyDescent="0.45">
      <c r="A11" s="245" t="s">
        <v>13</v>
      </c>
      <c r="B11" s="245"/>
      <c r="C11" s="245"/>
      <c r="D11" s="249" t="s">
        <v>14</v>
      </c>
      <c r="E11" s="250"/>
      <c r="F11" s="250"/>
      <c r="G11" s="250"/>
      <c r="H11" s="250"/>
      <c r="I11" s="250"/>
      <c r="J11" s="250"/>
      <c r="K11" s="250"/>
      <c r="L11" s="250"/>
      <c r="M11" s="251"/>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45">
      <c r="A12" s="245" t="s">
        <v>15</v>
      </c>
      <c r="B12" s="245"/>
      <c r="C12" s="245"/>
      <c r="D12" s="249" t="s">
        <v>16</v>
      </c>
      <c r="E12" s="250"/>
      <c r="F12" s="250"/>
      <c r="G12" s="250"/>
      <c r="H12" s="250"/>
      <c r="I12" s="250"/>
      <c r="J12" s="250"/>
      <c r="K12" s="250"/>
      <c r="L12" s="250"/>
      <c r="M12" s="251"/>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45">
      <c r="A14" s="266" t="s">
        <v>17</v>
      </c>
      <c r="B14" s="267"/>
      <c r="C14" s="267"/>
      <c r="D14" s="267"/>
      <c r="E14" s="267"/>
      <c r="F14" s="267"/>
      <c r="G14" s="267"/>
      <c r="H14" s="267"/>
      <c r="I14" s="267"/>
      <c r="J14" s="267"/>
      <c r="K14" s="267"/>
      <c r="L14" s="267"/>
      <c r="M14" s="267"/>
      <c r="N14" s="268"/>
      <c r="O14" s="269"/>
      <c r="P14" s="2"/>
      <c r="Q14" s="274" t="s">
        <v>18</v>
      </c>
      <c r="R14" s="275"/>
      <c r="S14" s="275"/>
      <c r="T14" s="275"/>
      <c r="U14" s="275"/>
      <c r="V14" s="275"/>
      <c r="W14" s="275"/>
      <c r="X14" s="275"/>
      <c r="Y14" s="276"/>
      <c r="Z14" s="276"/>
      <c r="AA14" s="276"/>
      <c r="AB14" s="276"/>
      <c r="AC14" s="276"/>
      <c r="AD14" s="276"/>
      <c r="AE14" s="276"/>
      <c r="AF14" s="275"/>
      <c r="AG14" s="275"/>
      <c r="AH14" s="275"/>
      <c r="AI14" s="275"/>
      <c r="AJ14" s="275"/>
      <c r="AK14" s="275"/>
      <c r="AL14" s="275"/>
      <c r="AM14" s="275"/>
      <c r="AN14" s="277"/>
      <c r="AO14" s="2"/>
      <c r="AP14" s="252" t="s">
        <v>19</v>
      </c>
      <c r="AQ14" s="253"/>
      <c r="AR14" s="254"/>
      <c r="AT14" s="245" t="s">
        <v>20</v>
      </c>
      <c r="AU14" s="245"/>
      <c r="AV14" s="245"/>
      <c r="AW14" s="245"/>
      <c r="AX14" s="245"/>
      <c r="AY14"/>
      <c r="AZ14" s="245" t="s">
        <v>21</v>
      </c>
      <c r="BA14" s="245"/>
    </row>
    <row r="15" spans="1:53" x14ac:dyDescent="0.45">
      <c r="A15" s="270"/>
      <c r="B15" s="271"/>
      <c r="C15" s="271"/>
      <c r="D15" s="271"/>
      <c r="E15" s="271"/>
      <c r="F15" s="271"/>
      <c r="G15" s="271"/>
      <c r="H15" s="271"/>
      <c r="I15" s="271"/>
      <c r="J15" s="271"/>
      <c r="K15" s="271"/>
      <c r="L15" s="271"/>
      <c r="M15" s="271"/>
      <c r="N15" s="272"/>
      <c r="O15" s="273"/>
      <c r="P15" s="2"/>
      <c r="Q15" s="26"/>
      <c r="R15" s="27"/>
      <c r="S15" s="27"/>
      <c r="T15" s="27"/>
      <c r="U15" s="27"/>
      <c r="V15" s="27"/>
      <c r="W15" s="27"/>
      <c r="X15" s="27"/>
      <c r="Y15" s="258" t="s">
        <v>22</v>
      </c>
      <c r="Z15" s="259"/>
      <c r="AA15" s="260"/>
      <c r="AB15" s="258" t="s">
        <v>23</v>
      </c>
      <c r="AC15" s="259"/>
      <c r="AD15" s="259"/>
      <c r="AE15" s="259"/>
      <c r="AF15" s="260"/>
      <c r="AG15" s="261"/>
      <c r="AH15" s="261"/>
      <c r="AI15" s="261"/>
      <c r="AJ15" s="261"/>
      <c r="AK15" s="261"/>
      <c r="AL15" s="261"/>
      <c r="AM15" s="261"/>
      <c r="AN15" s="262"/>
      <c r="AO15" s="2"/>
      <c r="AP15" s="255"/>
      <c r="AQ15" s="256"/>
      <c r="AR15" s="257"/>
      <c r="AT15" s="245"/>
      <c r="AU15" s="245"/>
      <c r="AV15" s="245"/>
      <c r="AW15" s="245"/>
      <c r="AX15" s="245"/>
      <c r="AZ15" s="245"/>
      <c r="BA15" s="245"/>
    </row>
    <row r="16" spans="1:53" s="5" customFormat="1" ht="166.5" customHeight="1" thickBot="1" x14ac:dyDescent="0.5">
      <c r="A16" s="11" t="s">
        <v>24</v>
      </c>
      <c r="B16" s="12" t="s">
        <v>25</v>
      </c>
      <c r="C16" s="13" t="s">
        <v>26</v>
      </c>
      <c r="D16" s="13" t="s">
        <v>27</v>
      </c>
      <c r="E16" s="14" t="s">
        <v>28</v>
      </c>
      <c r="F16" s="19" t="s">
        <v>29</v>
      </c>
      <c r="G16" s="30" t="s">
        <v>30</v>
      </c>
      <c r="H16" s="14" t="s">
        <v>31</v>
      </c>
      <c r="I16" s="13" t="s">
        <v>32</v>
      </c>
      <c r="J16" s="13" t="s">
        <v>33</v>
      </c>
      <c r="K16" s="14" t="s">
        <v>34</v>
      </c>
      <c r="L16" s="14" t="s">
        <v>35</v>
      </c>
      <c r="M16" s="13" t="s">
        <v>32</v>
      </c>
      <c r="N16" s="13" t="s">
        <v>36</v>
      </c>
      <c r="O16" s="15" t="s">
        <v>37</v>
      </c>
      <c r="P16" s="2"/>
      <c r="Q16" s="16" t="s">
        <v>38</v>
      </c>
      <c r="R16" s="191" t="s">
        <v>39</v>
      </c>
      <c r="S16" s="191" t="s">
        <v>40</v>
      </c>
      <c r="T16" s="191" t="s">
        <v>41</v>
      </c>
      <c r="U16" s="191" t="s">
        <v>42</v>
      </c>
      <c r="V16" s="191" t="s">
        <v>43</v>
      </c>
      <c r="W16" s="191" t="s">
        <v>44</v>
      </c>
      <c r="X16" s="28" t="s">
        <v>45</v>
      </c>
      <c r="Y16" s="121" t="s">
        <v>46</v>
      </c>
      <c r="Z16" s="121" t="s">
        <v>47</v>
      </c>
      <c r="AA16" s="17" t="s">
        <v>48</v>
      </c>
      <c r="AB16" s="297" t="s">
        <v>49</v>
      </c>
      <c r="AC16" s="298"/>
      <c r="AD16" s="17" t="s">
        <v>50</v>
      </c>
      <c r="AE16" s="297" t="s">
        <v>51</v>
      </c>
      <c r="AF16" s="298"/>
      <c r="AG16" s="18" t="s">
        <v>52</v>
      </c>
      <c r="AH16" s="18" t="s">
        <v>53</v>
      </c>
      <c r="AI16" s="18" t="s">
        <v>32</v>
      </c>
      <c r="AJ16" s="18" t="s">
        <v>54</v>
      </c>
      <c r="AK16" s="18" t="s">
        <v>32</v>
      </c>
      <c r="AL16" s="18" t="s">
        <v>36</v>
      </c>
      <c r="AM16" s="18" t="s">
        <v>55</v>
      </c>
      <c r="AN16" s="15" t="s">
        <v>56</v>
      </c>
      <c r="AO16" s="2"/>
      <c r="AP16" s="204" t="s">
        <v>57</v>
      </c>
      <c r="AQ16" s="205" t="s">
        <v>58</v>
      </c>
      <c r="AR16" s="206" t="s">
        <v>59</v>
      </c>
      <c r="AT16" s="214" t="s">
        <v>60</v>
      </c>
      <c r="AU16" s="214" t="s">
        <v>61</v>
      </c>
      <c r="AV16" s="214" t="s">
        <v>62</v>
      </c>
      <c r="AW16" s="214" t="s">
        <v>63</v>
      </c>
      <c r="AX16" s="214" t="s">
        <v>64</v>
      </c>
      <c r="AY16"/>
      <c r="AZ16" s="214" t="s">
        <v>65</v>
      </c>
      <c r="BA16" s="214" t="s">
        <v>66</v>
      </c>
    </row>
    <row r="17" spans="1:54" ht="405" customHeight="1" x14ac:dyDescent="0.45">
      <c r="A17" s="278">
        <v>2</v>
      </c>
      <c r="B17" s="279" t="s">
        <v>118</v>
      </c>
      <c r="C17" s="263" t="s">
        <v>119</v>
      </c>
      <c r="D17" s="280" t="s">
        <v>120</v>
      </c>
      <c r="E17" s="263" t="s">
        <v>121</v>
      </c>
      <c r="F17" s="263"/>
      <c r="G17" s="264">
        <v>60</v>
      </c>
      <c r="H17" s="265" t="str">
        <f>IF(G17&lt;=0,"",IF(G17&lt;=2,"Muy Baja",IF(G17&lt;=24,"Baja",IF(G17&lt;=500,"Media",IF(G17&lt;=5000,"Alta","Muy Alta")))))</f>
        <v>Media</v>
      </c>
      <c r="I17" s="290">
        <f>IF(H17="","",IF(H17="Muy Baja",0.2,IF(H17="Baja",0.4,IF(H17="Media",0.6,IF(H17="Alta",0.8,IF(H17="Muy Alta",1,))))))</f>
        <v>0.6</v>
      </c>
      <c r="J17" s="291" t="s">
        <v>122</v>
      </c>
      <c r="K17" s="293" t="str">
        <f>+J17</f>
        <v>El riesgo afecta la imagen de la entidad con efecto publicitario sostenido a nivel de sector administrativo o distrital</v>
      </c>
      <c r="L17" s="265" t="str">
        <f>+VLOOKUP(K17,Datos!$O$4:$P$15,2,FALSE)</f>
        <v>Mayor</v>
      </c>
      <c r="M17" s="290">
        <f>IF(L17="","",IF(L17="Leve",0.2,IF(L17="Menor",0.4,IF(L17="Moderado",0.6,IF(L17="Mayor",0.8,IF(L17="Catastrófico",1,))))))</f>
        <v>0.8</v>
      </c>
      <c r="N17" s="295" t="str">
        <f>+CONCATENATE(H17, " - ", L17)</f>
        <v>Media - Mayor</v>
      </c>
      <c r="O17" s="283" t="str">
        <f>+VLOOKUP(N17,Datos!J4:K28,2,)</f>
        <v>ALTO</v>
      </c>
      <c r="P17" s="29"/>
      <c r="Q17" s="8">
        <v>1</v>
      </c>
      <c r="R17" s="120" t="s">
        <v>123</v>
      </c>
      <c r="S17" s="120" t="s">
        <v>124</v>
      </c>
      <c r="T17" s="120" t="s">
        <v>125</v>
      </c>
      <c r="U17" s="120" t="s">
        <v>126</v>
      </c>
      <c r="V17" s="120" t="s">
        <v>127</v>
      </c>
      <c r="W17" s="120" t="s">
        <v>128</v>
      </c>
      <c r="X17" s="31" t="str">
        <f>IF(OR(Y17="Preventivo",Y17="Detectivo"),"Probabilidad",IF(Y17="Correctivo","Impacto",""))</f>
        <v>Probabilidad</v>
      </c>
      <c r="Y17" s="6" t="s">
        <v>99</v>
      </c>
      <c r="Z17" s="6" t="s">
        <v>79</v>
      </c>
      <c r="AA17" s="32" t="str">
        <f t="shared" ref="AA17:AA18" si="0">IF(AND(Y17="Preventivo",Z17="Automático"),"50%",IF(AND(Y17="Preventivo",Z17="Manual"),"40%",IF(AND(Y17="Detectivo",Z17="Automático"),"40%",IF(AND(Y17="Detectivo",Z17="Manual"),"30%",IF(AND(Y17="Correctivo",Z17="Automático"),"35%",IF(AND(Y17="Correctivo",Z17="Manual"),"25%",""))))))</f>
        <v>40%</v>
      </c>
      <c r="AB17" s="40" t="s">
        <v>80</v>
      </c>
      <c r="AC17" s="40" t="s">
        <v>129</v>
      </c>
      <c r="AD17" s="6" t="s">
        <v>101</v>
      </c>
      <c r="AE17" s="10" t="s">
        <v>83</v>
      </c>
      <c r="AF17" s="10" t="s">
        <v>130</v>
      </c>
      <c r="AG17" s="33">
        <f>IFERROR(IF(X17="Probabilidad",(I17-(+I17*AA17)),IF(X17="Impacto",I17,"")),"")</f>
        <v>0.36</v>
      </c>
      <c r="AH17" s="34" t="str">
        <f t="shared" ref="AH17:AH18" si="1">IFERROR(IF(AG17="","",IF(AG17&lt;=0.2,"Muy Baja",IF(AG17&lt;=0.4,"Baja",IF(AG17&lt;=0.6,"Media",IF(AG17&lt;=0.8,"Alta","Muy Alta"))))),"")</f>
        <v>Baja</v>
      </c>
      <c r="AI17" s="35">
        <f>I17-(AA17*I17)</f>
        <v>0.36</v>
      </c>
      <c r="AJ17" s="36" t="str">
        <f t="shared" ref="AJ17:AJ18" si="2">IFERROR(IF(AK17="","",IF(AK17&lt;=0.2,"Leve",IF(AK17&lt;=0.4,"Menor",IF(AK17&lt;=0.6,"Moderado",IF(AK17&lt;=0.8,"Mayor","Catastrófico"))))),"")</f>
        <v>Mayor</v>
      </c>
      <c r="AK17" s="33">
        <f>IFERROR(IF(X17="Impacto",(M17-(+M17*AA17)),IF(X17="Probabilidad",M17,"")),"")</f>
        <v>0.8</v>
      </c>
      <c r="AL17" s="37" t="str">
        <f>+CONCATENATE(AH17, " - ", AJ17)</f>
        <v>Baja - Mayor</v>
      </c>
      <c r="AM17" s="38" t="str">
        <f>+VLOOKUP(AL17,Datos!$J$4:$K$28,2,)</f>
        <v>ALTO</v>
      </c>
      <c r="AN17" s="285" t="s">
        <v>85</v>
      </c>
      <c r="AO17" s="192"/>
      <c r="AP17" s="286" t="s">
        <v>131</v>
      </c>
      <c r="AQ17" s="288" t="s">
        <v>132</v>
      </c>
      <c r="AR17" s="289" t="s">
        <v>133</v>
      </c>
      <c r="AS17" s="198"/>
      <c r="AT17" s="209">
        <v>46156</v>
      </c>
      <c r="AU17" s="220" t="s">
        <v>134</v>
      </c>
      <c r="AV17" s="211" t="s">
        <v>135</v>
      </c>
      <c r="AW17" s="211" t="s">
        <v>91</v>
      </c>
      <c r="AX17" s="213"/>
      <c r="AZ17" s="213" t="s">
        <v>136</v>
      </c>
      <c r="BA17" s="370" t="s">
        <v>404</v>
      </c>
    </row>
    <row r="18" spans="1:54" ht="353.25" customHeight="1" x14ac:dyDescent="0.45">
      <c r="A18" s="278"/>
      <c r="B18" s="279"/>
      <c r="C18" s="263"/>
      <c r="D18" s="281"/>
      <c r="E18" s="263"/>
      <c r="F18" s="263"/>
      <c r="G18" s="264"/>
      <c r="H18" s="265"/>
      <c r="I18" s="290"/>
      <c r="J18" s="292"/>
      <c r="K18" s="294"/>
      <c r="L18" s="265"/>
      <c r="M18" s="290"/>
      <c r="N18" s="296"/>
      <c r="O18" s="284"/>
      <c r="P18" s="2"/>
      <c r="Q18" s="143">
        <v>2</v>
      </c>
      <c r="R18" s="120" t="s">
        <v>137</v>
      </c>
      <c r="S18" s="120" t="s">
        <v>138</v>
      </c>
      <c r="T18" s="120" t="s">
        <v>139</v>
      </c>
      <c r="U18" s="120" t="s">
        <v>140</v>
      </c>
      <c r="V18" s="120" t="s">
        <v>141</v>
      </c>
      <c r="W18" s="120" t="s">
        <v>403</v>
      </c>
      <c r="X18" s="31" t="str">
        <f t="shared" ref="X18" si="3">IF(OR(Y18="Preventivo",Y18="Detectivo"),"Probabilidad",IF(Y18="Correctivo","Impacto",""))</f>
        <v>Probabilidad</v>
      </c>
      <c r="Y18" s="6" t="s">
        <v>99</v>
      </c>
      <c r="Z18" s="6" t="s">
        <v>79</v>
      </c>
      <c r="AA18" s="32" t="str">
        <f t="shared" si="0"/>
        <v>40%</v>
      </c>
      <c r="AB18" s="40" t="s">
        <v>80</v>
      </c>
      <c r="AC18" s="40" t="s">
        <v>129</v>
      </c>
      <c r="AD18" s="6" t="s">
        <v>101</v>
      </c>
      <c r="AE18" s="10" t="s">
        <v>83</v>
      </c>
      <c r="AF18" s="10" t="s">
        <v>142</v>
      </c>
      <c r="AG18" s="35">
        <f t="shared" ref="AG18" si="4">IFERROR(IF(AND(X17="Probabilidad",X18="Probabilidad"),(AI17-(+AI17*AA18)),IF(X18="Probabilidad",($I$17-(+$I$17*AA18)),IF(X18="Impacto",AI17,""))),"")</f>
        <v>0.216</v>
      </c>
      <c r="AH18" s="34" t="str">
        <f t="shared" si="1"/>
        <v>Baja</v>
      </c>
      <c r="AI18" s="35">
        <f t="shared" ref="AI18" si="5">+AG18</f>
        <v>0.216</v>
      </c>
      <c r="AJ18" s="36" t="str">
        <f t="shared" si="2"/>
        <v>Mayor</v>
      </c>
      <c r="AK18" s="33">
        <f t="shared" ref="AK18" si="6">IFERROR(IF(AND(X17="Impacto",X17="Impacto"),(AK17-(+AK17*AA18)),IF(X18="Impacto",($M$17-(+$M$17*AA18)),IF(X18="Probabilidad",AK17,""))),"")</f>
        <v>0.8</v>
      </c>
      <c r="AL18" s="37" t="str">
        <f t="shared" ref="AL18" si="7">+CONCATENATE(AH18, " - ", AJ18)</f>
        <v>Baja - Mayor</v>
      </c>
      <c r="AM18" s="38" t="str">
        <f>+VLOOKUP(AL18,Datos!$J$4:$K$28,2,)</f>
        <v>ALTO</v>
      </c>
      <c r="AN18" s="285"/>
      <c r="AO18" s="192"/>
      <c r="AP18" s="287"/>
      <c r="AQ18" s="288"/>
      <c r="AR18" s="289"/>
      <c r="AS18" s="198"/>
      <c r="AT18" s="209">
        <v>46156</v>
      </c>
      <c r="AU18" s="210" t="s">
        <v>143</v>
      </c>
      <c r="AV18" s="211" t="s">
        <v>135</v>
      </c>
      <c r="AW18" s="211" t="s">
        <v>91</v>
      </c>
      <c r="AX18" s="213"/>
      <c r="AZ18" s="213" t="s">
        <v>144</v>
      </c>
      <c r="BA18" s="370" t="s">
        <v>405</v>
      </c>
    </row>
    <row r="19" spans="1:54" ht="93.75" customHeight="1" x14ac:dyDescent="0.45">
      <c r="B19" s="122"/>
      <c r="C19" s="123"/>
      <c r="D19" s="123"/>
      <c r="E19" s="123"/>
      <c r="F19" s="123"/>
      <c r="G19" s="122"/>
      <c r="H19" s="122"/>
      <c r="I19" s="148"/>
      <c r="J19" s="126"/>
      <c r="K19" s="149"/>
      <c r="L19" s="122"/>
      <c r="M19" s="148"/>
      <c r="N19" s="148"/>
      <c r="O19" s="150"/>
      <c r="P19" s="2"/>
      <c r="Q19" s="129"/>
      <c r="R19" s="25"/>
      <c r="S19" s="25"/>
      <c r="T19" s="25"/>
      <c r="U19" s="25"/>
      <c r="V19" s="25"/>
      <c r="W19" s="25"/>
      <c r="X19" s="130"/>
      <c r="Y19" s="131"/>
      <c r="Z19" s="131"/>
      <c r="AA19" s="132"/>
      <c r="AB19" s="133"/>
      <c r="AC19" s="134"/>
      <c r="AD19" s="131"/>
      <c r="AE19" s="133"/>
      <c r="AF19" s="133"/>
      <c r="AG19" s="135"/>
      <c r="AH19" s="136"/>
      <c r="AI19" s="137"/>
      <c r="AJ19" s="138"/>
      <c r="AK19" s="135"/>
      <c r="AL19" s="139"/>
      <c r="AM19" s="140"/>
      <c r="AN19" s="141"/>
      <c r="AO19" s="2"/>
      <c r="AP19" s="142"/>
      <c r="AQ19" s="142"/>
      <c r="AR19" s="142"/>
      <c r="AS19" s="142"/>
      <c r="AT19" s="142"/>
      <c r="AU19" s="142"/>
      <c r="AV19" s="142"/>
      <c r="AW19" s="142"/>
      <c r="AX19" s="142"/>
      <c r="AY19" s="142"/>
      <c r="AZ19" s="142"/>
      <c r="BA19" s="142"/>
      <c r="BB19" s="142"/>
    </row>
    <row r="20" spans="1:54" ht="19.899999999999999" x14ac:dyDescent="0.45">
      <c r="A20" s="282" t="s">
        <v>117</v>
      </c>
      <c r="B20" s="282"/>
      <c r="C20" s="282"/>
      <c r="D20" s="282"/>
      <c r="E20" s="282"/>
      <c r="F20" s="282"/>
      <c r="G20" s="282"/>
      <c r="H20" s="282"/>
      <c r="P20" s="2"/>
    </row>
    <row r="21" spans="1:54" x14ac:dyDescent="0.45">
      <c r="P21" s="2"/>
    </row>
    <row r="22" spans="1:54" s="1" customFormat="1" x14ac:dyDescent="0.45">
      <c r="A22"/>
      <c r="B22"/>
      <c r="C22"/>
      <c r="D22"/>
      <c r="E22"/>
      <c r="F22"/>
      <c r="G22"/>
      <c r="H22"/>
      <c r="I22"/>
      <c r="J22"/>
      <c r="K22"/>
      <c r="P22" s="2"/>
      <c r="AN22" s="4"/>
      <c r="AO22" s="4"/>
      <c r="AP22" s="4"/>
      <c r="AS22"/>
    </row>
    <row r="23" spans="1:54" s="1" customFormat="1" x14ac:dyDescent="0.45">
      <c r="A23"/>
      <c r="B23"/>
      <c r="C23"/>
      <c r="D23"/>
      <c r="E23"/>
      <c r="F23"/>
      <c r="G23"/>
      <c r="H23"/>
      <c r="I23"/>
      <c r="J23"/>
      <c r="K23"/>
      <c r="P23" s="2"/>
      <c r="AN23" s="4"/>
      <c r="AO23" s="4"/>
      <c r="AP23" s="4"/>
      <c r="AS23"/>
    </row>
    <row r="24" spans="1:54" s="1" customFormat="1" x14ac:dyDescent="0.45">
      <c r="A24"/>
      <c r="B24"/>
      <c r="C24"/>
      <c r="D24"/>
      <c r="E24"/>
      <c r="F24"/>
      <c r="G24"/>
      <c r="H24"/>
      <c r="I24"/>
      <c r="J24"/>
      <c r="K24"/>
      <c r="P24" s="2"/>
      <c r="AN24" s="4"/>
      <c r="AO24" s="4"/>
      <c r="AP24" s="4"/>
      <c r="AS24"/>
    </row>
    <row r="25" spans="1:54" s="1" customFormat="1" x14ac:dyDescent="0.45">
      <c r="A25"/>
      <c r="B25"/>
      <c r="C25"/>
      <c r="D25"/>
      <c r="E25"/>
      <c r="F25"/>
      <c r="G25"/>
      <c r="H25"/>
      <c r="I25"/>
      <c r="J25"/>
      <c r="K25"/>
      <c r="P25" s="2"/>
      <c r="AN25" s="4"/>
      <c r="AO25" s="4"/>
      <c r="AP25" s="4"/>
      <c r="AS25"/>
    </row>
    <row r="26" spans="1:54" s="1" customFormat="1" x14ac:dyDescent="0.45">
      <c r="A26"/>
      <c r="B26"/>
      <c r="C26"/>
      <c r="D26"/>
      <c r="E26"/>
      <c r="F26"/>
      <c r="G26"/>
      <c r="H26"/>
      <c r="I26"/>
      <c r="J26"/>
      <c r="K26"/>
      <c r="P26" s="2"/>
      <c r="AN26" s="4"/>
      <c r="AO26" s="4"/>
      <c r="AP26" s="4"/>
      <c r="AS26"/>
    </row>
    <row r="27" spans="1:54" s="1" customFormat="1" x14ac:dyDescent="0.45">
      <c r="A27"/>
      <c r="B27"/>
      <c r="C27"/>
      <c r="D27"/>
      <c r="E27"/>
      <c r="F27"/>
      <c r="G27"/>
      <c r="H27"/>
      <c r="I27"/>
      <c r="J27"/>
      <c r="K27"/>
      <c r="P27" s="2"/>
      <c r="AN27" s="4"/>
      <c r="AO27" s="4"/>
      <c r="AP27" s="4"/>
      <c r="AS27"/>
    </row>
    <row r="28" spans="1:54" s="1" customFormat="1" x14ac:dyDescent="0.45">
      <c r="A28"/>
      <c r="B28"/>
      <c r="C28"/>
      <c r="D28"/>
      <c r="E28"/>
      <c r="F28"/>
      <c r="G28"/>
      <c r="H28"/>
      <c r="I28"/>
      <c r="J28"/>
      <c r="K28"/>
      <c r="P28" s="2"/>
      <c r="AN28" s="4"/>
      <c r="AO28" s="4"/>
      <c r="AP28" s="4"/>
      <c r="AS28"/>
    </row>
  </sheetData>
  <mergeCells count="39">
    <mergeCell ref="AT14:AX15"/>
    <mergeCell ref="AZ14:BA15"/>
    <mergeCell ref="A20:H20"/>
    <mergeCell ref="O17:O18"/>
    <mergeCell ref="AN17:AN18"/>
    <mergeCell ref="AP17:AP18"/>
    <mergeCell ref="AQ17:AQ18"/>
    <mergeCell ref="AR17:AR18"/>
    <mergeCell ref="I17:I18"/>
    <mergeCell ref="J17:J18"/>
    <mergeCell ref="K17:K18"/>
    <mergeCell ref="L17:L18"/>
    <mergeCell ref="M17:M18"/>
    <mergeCell ref="N17:N18"/>
    <mergeCell ref="AB16:AC16"/>
    <mergeCell ref="AE16:AF16"/>
    <mergeCell ref="F17:F18"/>
    <mergeCell ref="G17:G18"/>
    <mergeCell ref="H17:H18"/>
    <mergeCell ref="A14:O15"/>
    <mergeCell ref="Q14:AN14"/>
    <mergeCell ref="A17:A18"/>
    <mergeCell ref="B17:B18"/>
    <mergeCell ref="C17:C18"/>
    <mergeCell ref="D17:D18"/>
    <mergeCell ref="E17:E18"/>
    <mergeCell ref="AP14:AR15"/>
    <mergeCell ref="Y15:AA15"/>
    <mergeCell ref="AB15:AF15"/>
    <mergeCell ref="AG15:AN15"/>
    <mergeCell ref="A12:C12"/>
    <mergeCell ref="D12:M12"/>
    <mergeCell ref="A1:B8"/>
    <mergeCell ref="C1:AS4"/>
    <mergeCell ref="A10:C10"/>
    <mergeCell ref="D10:M10"/>
    <mergeCell ref="A11:C11"/>
    <mergeCell ref="D11:M11"/>
    <mergeCell ref="C5:AS8"/>
  </mergeCells>
  <conditionalFormatting sqref="H17:H19">
    <cfRule type="cellIs" dxfId="72" priority="24" operator="equal">
      <formula>"Muy Alta"</formula>
    </cfRule>
    <cfRule type="cellIs" dxfId="71" priority="25" operator="equal">
      <formula>"Alta"</formula>
    </cfRule>
    <cfRule type="cellIs" dxfId="70" priority="26" operator="equal">
      <formula>"Media"</formula>
    </cfRule>
    <cfRule type="cellIs" dxfId="69" priority="27" operator="equal">
      <formula>"Muy Baja"</formula>
    </cfRule>
    <cfRule type="cellIs" dxfId="68" priority="28" operator="equal">
      <formula>"Baja"</formula>
    </cfRule>
  </conditionalFormatting>
  <conditionalFormatting sqref="L17:L19">
    <cfRule type="cellIs" dxfId="67" priority="19" operator="equal">
      <formula>"Leve"</formula>
    </cfRule>
    <cfRule type="cellIs" dxfId="66" priority="20" operator="equal">
      <formula>"Catastrófico"</formula>
    </cfRule>
    <cfRule type="cellIs" dxfId="65" priority="21" operator="equal">
      <formula>"Mayor"</formula>
    </cfRule>
    <cfRule type="cellIs" dxfId="64" priority="22" operator="equal">
      <formula>"Moderado"</formula>
    </cfRule>
    <cfRule type="cellIs" dxfId="63" priority="23" operator="equal">
      <formula>"Menor"</formula>
    </cfRule>
  </conditionalFormatting>
  <conditionalFormatting sqref="O17:O19 AM17:AM19">
    <cfRule type="cellIs" dxfId="62" priority="15" operator="equal">
      <formula>"EXTREMO"</formula>
    </cfRule>
    <cfRule type="cellIs" dxfId="61" priority="16" operator="equal">
      <formula>"ALTO"</formula>
    </cfRule>
    <cfRule type="cellIs" dxfId="60" priority="17" operator="equal">
      <formula>"BAJO"</formula>
    </cfRule>
    <cfRule type="cellIs" dxfId="59" priority="18" operator="equal">
      <formula>"MODERADO"</formula>
    </cfRule>
  </conditionalFormatting>
  <conditionalFormatting sqref="AH17:AH19">
    <cfRule type="cellIs" dxfId="58" priority="10" operator="equal">
      <formula>"Muy Baja"</formula>
    </cfRule>
    <cfRule type="cellIs" dxfId="57" priority="11" operator="equal">
      <formula>"Baja"</formula>
    </cfRule>
    <cfRule type="cellIs" dxfId="56" priority="12" operator="equal">
      <formula>"Media"</formula>
    </cfRule>
    <cfRule type="cellIs" dxfId="55" priority="13" operator="equal">
      <formula>"Muy Alta"</formula>
    </cfRule>
    <cfRule type="cellIs" dxfId="54" priority="14" operator="equal">
      <formula>"Alta"</formula>
    </cfRule>
  </conditionalFormatting>
  <conditionalFormatting sqref="AJ17:AJ19">
    <cfRule type="cellIs" dxfId="53" priority="5" operator="equal">
      <formula>"Catastrófico"</formula>
    </cfRule>
    <cfRule type="cellIs" dxfId="52" priority="6" operator="equal">
      <formula>"Mayor"</formula>
    </cfRule>
    <cfRule type="cellIs" dxfId="51" priority="7" operator="equal">
      <formula>"Moderado"</formula>
    </cfRule>
    <cfRule type="cellIs" dxfId="50" priority="8" operator="equal">
      <formula>"Menor"</formula>
    </cfRule>
    <cfRule type="cellIs" dxfId="49" priority="9" operator="equal">
      <formula>"Leve"</formula>
    </cfRule>
  </conditionalFormatting>
  <hyperlinks>
    <hyperlink ref="A14:O15" location="Instructivo!A1" display="IDENTIFICACIÓN DEL RIESGO" xr:uid="{EFD56381-83C6-42B9-81AF-59A48B5F4572}"/>
  </hyperlinks>
  <pageMargins left="0.70866141732283472" right="0.70866141732283472" top="0.74803149606299213" bottom="0.74803149606299213" header="0.31496062992125984" footer="0.31496062992125984"/>
  <pageSetup paperSize="41" scale="10" orientation="landscape" r:id="rId1"/>
  <colBreaks count="1" manualBreakCount="1">
    <brk id="16" max="19" man="1"/>
  </colBreaks>
  <drawing r:id="rId2"/>
  <legacyDrawing r:id="rId3"/>
  <extLst>
    <ext xmlns:x14="http://schemas.microsoft.com/office/spreadsheetml/2009/9/main" uri="{CCE6A557-97BC-4b89-ADB6-D9C93CAAB3DF}">
      <x14:dataValidations xmlns:xm="http://schemas.microsoft.com/office/excel/2006/main" disablePrompts="1" count="8">
        <x14:dataValidation type="list" allowBlank="1" showInputMessage="1" showErrorMessage="1" xr:uid="{A466A1C1-046A-4354-A6A8-1BF6A6C65980}">
          <x14:formula1>
            <xm:f>Datos!$P$38:$P$39</xm:f>
          </x14:formula1>
          <xm:sqref>AE17:AE19</xm:sqref>
        </x14:dataValidation>
        <x14:dataValidation type="list" allowBlank="1" showInputMessage="1" showErrorMessage="1" xr:uid="{01162A47-4C14-479C-A060-34B0A57BF935}">
          <x14:formula1>
            <xm:f>Datos!$P$34:$P$35</xm:f>
          </x14:formula1>
          <xm:sqref>AD17:AD19</xm:sqref>
        </x14:dataValidation>
        <x14:dataValidation type="list" allowBlank="1" showInputMessage="1" showErrorMessage="1" xr:uid="{ADC8F1F4-0212-46F8-86A9-3CBC98C2F436}">
          <x14:formula1>
            <xm:f>Datos!$P$30:$P$31</xm:f>
          </x14:formula1>
          <xm:sqref>AB17:AB19</xm:sqref>
        </x14:dataValidation>
        <x14:dataValidation type="list" allowBlank="1" showInputMessage="1" showErrorMessage="1" xr:uid="{0FCAB948-66BF-4DD0-BB03-2C441A343302}">
          <x14:formula1>
            <xm:f>Instructivo!$E$3:$E$9</xm:f>
          </x14:formula1>
          <xm:sqref>F17:F19</xm:sqref>
        </x14:dataValidation>
        <x14:dataValidation type="list" allowBlank="1" showInputMessage="1" showErrorMessage="1" xr:uid="{26CAEB3E-2779-43AD-9A28-4EBF2274C313}">
          <x14:formula1>
            <xm:f>Datos!$P$25:$P$26</xm:f>
          </x14:formula1>
          <xm:sqref>Z17:Z19</xm:sqref>
        </x14:dataValidation>
        <x14:dataValidation type="list" allowBlank="1" showInputMessage="1" showErrorMessage="1" xr:uid="{F74EC5C4-C833-4729-9F6B-B2F9370BA119}">
          <x14:formula1>
            <xm:f>Datos!$P$19:$P$22</xm:f>
          </x14:formula1>
          <xm:sqref>Y17:Y19</xm:sqref>
        </x14:dataValidation>
        <x14:dataValidation type="list" allowBlank="1" showInputMessage="1" showErrorMessage="1" xr:uid="{98A1C743-9A97-49A9-BDD2-F99858134B4E}">
          <x14:formula1>
            <xm:f>Datos!$O$3:$O$15</xm:f>
          </x14:formula1>
          <xm:sqref>J17:J19</xm:sqref>
        </x14:dataValidation>
        <x14:dataValidation type="list" allowBlank="1" showInputMessage="1" showErrorMessage="1" xr:uid="{44FBE046-74A4-4AE9-91FD-231F210C9CD4}">
          <x14:formula1>
            <xm:f>Datos!$A$4:$A$6</xm:f>
          </x14:formula1>
          <xm:sqref>B17:B19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1ABB3-2278-4DCF-8DB7-E907C52565E0}">
  <sheetPr>
    <tabColor rgb="FFFFC000"/>
    <pageSetUpPr fitToPage="1"/>
  </sheetPr>
  <dimension ref="A1:BA42"/>
  <sheetViews>
    <sheetView showGridLines="0" zoomScale="80" zoomScaleNormal="80" zoomScaleSheetLayoutView="50" workbookViewId="0">
      <selection sqref="A1:B8"/>
    </sheetView>
  </sheetViews>
  <sheetFormatPr baseColWidth="10" defaultColWidth="11.3984375" defaultRowHeight="15.4" x14ac:dyDescent="0.45"/>
  <cols>
    <col min="2" max="2" width="27.1328125" customWidth="1"/>
    <col min="3" max="3" width="26" customWidth="1"/>
    <col min="4" max="4" width="28.3984375" customWidth="1"/>
    <col min="5" max="5" width="25.3984375" customWidth="1"/>
    <col min="6" max="6" width="25.3984375" hidden="1" customWidth="1"/>
    <col min="7" max="8" width="20.1328125" customWidth="1"/>
    <col min="9" max="9" width="9.3984375" customWidth="1"/>
    <col min="10" max="10" width="25.3984375" customWidth="1"/>
    <col min="11" max="11" width="32.86328125" customWidth="1"/>
    <col min="12" max="12" width="20.1328125" style="1" customWidth="1"/>
    <col min="13" max="13" width="9.3984375" style="1" customWidth="1"/>
    <col min="14" max="14" width="26.86328125" style="1" customWidth="1"/>
    <col min="15" max="15" width="11.265625" style="1" customWidth="1"/>
    <col min="16" max="16" width="1" style="1" customWidth="1"/>
    <col min="17" max="17" width="5.1328125" style="1" customWidth="1"/>
    <col min="18" max="18" width="42.265625" style="1" customWidth="1"/>
    <col min="19" max="19" width="36.3984375" style="1" customWidth="1"/>
    <col min="20" max="20" width="39.1328125" style="1" customWidth="1"/>
    <col min="21" max="21" width="45.86328125" style="1" customWidth="1"/>
    <col min="22" max="22" width="42.86328125" style="1" customWidth="1"/>
    <col min="23" max="23" width="42.265625" style="1" customWidth="1"/>
    <col min="24" max="24" width="15.86328125" style="1" customWidth="1"/>
    <col min="25" max="27" width="10.265625" style="1" customWidth="1"/>
    <col min="28" max="28" width="6" style="1" customWidth="1"/>
    <col min="29" max="29" width="13.73046875" style="1" customWidth="1"/>
    <col min="30" max="30" width="7.59765625" style="1" customWidth="1"/>
    <col min="31" max="31" width="5.73046875" style="1" customWidth="1"/>
    <col min="32" max="32" width="40.1328125" style="1" customWidth="1"/>
    <col min="33" max="33" width="11.86328125" style="1" customWidth="1"/>
    <col min="34" max="34" width="7.265625" style="1" customWidth="1"/>
    <col min="35" max="35" width="10.86328125" style="1" customWidth="1"/>
    <col min="36" max="36" width="8" style="1" customWidth="1"/>
    <col min="37" max="38" width="7.265625" style="1" customWidth="1"/>
    <col min="39" max="39" width="9.265625" style="1" customWidth="1"/>
    <col min="40" max="40" width="8.59765625" style="4" customWidth="1"/>
    <col min="41" max="41" width="1" style="4" customWidth="1"/>
    <col min="42" max="42" width="26.86328125" style="4" customWidth="1"/>
    <col min="43" max="43" width="26.73046875" style="1" customWidth="1"/>
    <col min="44" max="44" width="20.86328125" style="1" customWidth="1"/>
    <col min="45" max="45" width="1" customWidth="1"/>
    <col min="46" max="46" width="38.3984375" customWidth="1"/>
    <col min="47" max="47" width="94.3984375" customWidth="1"/>
    <col min="48" max="50" width="38.3984375" customWidth="1"/>
    <col min="51" max="51" width="2.265625" customWidth="1"/>
    <col min="52" max="54" width="41.73046875" customWidth="1"/>
  </cols>
  <sheetData>
    <row r="1" spans="1:53" ht="15.75" customHeight="1" x14ac:dyDescent="0.45">
      <c r="A1" s="233"/>
      <c r="B1" s="234"/>
      <c r="C1" s="239" t="s">
        <v>9</v>
      </c>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row>
    <row r="2" spans="1:53" ht="15.75" customHeight="1" x14ac:dyDescent="0.45">
      <c r="A2" s="235"/>
      <c r="B2" s="236"/>
      <c r="C2" s="241"/>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c r="AP2" s="242"/>
      <c r="AQ2" s="242"/>
      <c r="AR2" s="242"/>
      <c r="AS2" s="242"/>
    </row>
    <row r="3" spans="1:53" ht="15.75" customHeight="1" x14ac:dyDescent="0.45">
      <c r="A3" s="235"/>
      <c r="B3" s="236"/>
      <c r="C3" s="241"/>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row>
    <row r="4" spans="1:53" ht="16.5" customHeight="1" thickBot="1" x14ac:dyDescent="0.5">
      <c r="A4" s="235"/>
      <c r="B4" s="236"/>
      <c r="C4" s="243"/>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4"/>
      <c r="AK4" s="244"/>
      <c r="AL4" s="244"/>
      <c r="AM4" s="244"/>
      <c r="AN4" s="244"/>
      <c r="AO4" s="244"/>
      <c r="AP4" s="244"/>
      <c r="AQ4" s="244"/>
      <c r="AR4" s="244"/>
      <c r="AS4" s="244"/>
    </row>
    <row r="5" spans="1:53" ht="20.45" customHeight="1" x14ac:dyDescent="0.45">
      <c r="A5" s="235"/>
      <c r="B5" s="236"/>
      <c r="C5" s="241" t="s">
        <v>145</v>
      </c>
      <c r="D5" s="242"/>
      <c r="E5" s="242"/>
      <c r="F5" s="242"/>
      <c r="G5" s="242"/>
      <c r="H5" s="242"/>
      <c r="I5" s="242"/>
      <c r="J5" s="242"/>
      <c r="K5" s="242"/>
      <c r="L5" s="242"/>
      <c r="M5" s="242"/>
      <c r="N5" s="242"/>
      <c r="O5" s="242"/>
      <c r="P5" s="242"/>
      <c r="Q5" s="24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c r="AP5" s="242"/>
      <c r="AQ5" s="242"/>
      <c r="AR5" s="242"/>
      <c r="AS5" s="242"/>
    </row>
    <row r="6" spans="1:53" ht="15" customHeight="1" x14ac:dyDescent="0.45">
      <c r="A6" s="235"/>
      <c r="B6" s="236"/>
      <c r="C6" s="241"/>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row>
    <row r="7" spans="1:53" ht="15.75" customHeight="1" x14ac:dyDescent="0.45">
      <c r="A7" s="235"/>
      <c r="B7" s="236"/>
      <c r="C7" s="241"/>
      <c r="D7" s="242"/>
      <c r="E7" s="242"/>
      <c r="F7" s="242"/>
      <c r="G7" s="242"/>
      <c r="H7" s="242"/>
      <c r="I7" s="242"/>
      <c r="J7" s="242"/>
      <c r="K7" s="242"/>
      <c r="L7" s="242"/>
      <c r="M7" s="242"/>
      <c r="N7" s="242"/>
      <c r="O7" s="242"/>
      <c r="P7" s="242"/>
      <c r="Q7" s="242"/>
      <c r="R7" s="242"/>
      <c r="S7" s="242"/>
      <c r="T7" s="242"/>
      <c r="U7" s="242"/>
      <c r="V7" s="242"/>
      <c r="W7" s="242"/>
      <c r="X7" s="242"/>
      <c r="Y7" s="242"/>
      <c r="Z7" s="242"/>
      <c r="AA7" s="242"/>
      <c r="AB7" s="242"/>
      <c r="AC7" s="242"/>
      <c r="AD7" s="242"/>
      <c r="AE7" s="242"/>
      <c r="AF7" s="242"/>
      <c r="AG7" s="242"/>
      <c r="AH7" s="242"/>
      <c r="AI7" s="242"/>
      <c r="AJ7" s="242"/>
      <c r="AK7" s="242"/>
      <c r="AL7" s="242"/>
      <c r="AM7" s="242"/>
      <c r="AN7" s="242"/>
      <c r="AO7" s="242"/>
      <c r="AP7" s="242"/>
      <c r="AQ7" s="242"/>
      <c r="AR7" s="242"/>
      <c r="AS7" s="242"/>
    </row>
    <row r="8" spans="1:53" ht="16.5" customHeight="1" thickBot="1" x14ac:dyDescent="0.5">
      <c r="A8" s="237"/>
      <c r="B8" s="238"/>
      <c r="C8" s="243"/>
      <c r="D8" s="244"/>
      <c r="E8" s="244"/>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row>
    <row r="10" spans="1:53" ht="54" customHeight="1" x14ac:dyDescent="0.45">
      <c r="A10" s="245" t="s">
        <v>11</v>
      </c>
      <c r="B10" s="245"/>
      <c r="C10" s="245"/>
      <c r="D10" s="246" t="s">
        <v>12</v>
      </c>
      <c r="E10" s="247"/>
      <c r="F10" s="247"/>
      <c r="G10" s="247"/>
      <c r="H10" s="247"/>
      <c r="I10" s="247"/>
      <c r="J10" s="247"/>
      <c r="K10" s="247"/>
      <c r="L10" s="247"/>
      <c r="M10" s="248"/>
      <c r="N10" s="24"/>
      <c r="AN10" s="1"/>
      <c r="AO10" s="1"/>
      <c r="AP10" s="1"/>
    </row>
    <row r="11" spans="1:53" s="3" customFormat="1" ht="75" customHeight="1" x14ac:dyDescent="0.45">
      <c r="A11" s="245" t="s">
        <v>13</v>
      </c>
      <c r="B11" s="245"/>
      <c r="C11" s="245"/>
      <c r="D11" s="249" t="s">
        <v>14</v>
      </c>
      <c r="E11" s="250"/>
      <c r="F11" s="250"/>
      <c r="G11" s="250"/>
      <c r="H11" s="250"/>
      <c r="I11" s="250"/>
      <c r="J11" s="250"/>
      <c r="K11" s="250"/>
      <c r="L11" s="250"/>
      <c r="M11" s="251"/>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45">
      <c r="A12" s="245" t="s">
        <v>15</v>
      </c>
      <c r="B12" s="245"/>
      <c r="C12" s="245"/>
      <c r="D12" s="249" t="s">
        <v>16</v>
      </c>
      <c r="E12" s="250"/>
      <c r="F12" s="250"/>
      <c r="G12" s="250"/>
      <c r="H12" s="250"/>
      <c r="I12" s="250"/>
      <c r="J12" s="250"/>
      <c r="K12" s="250"/>
      <c r="L12" s="250"/>
      <c r="M12" s="251"/>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45">
      <c r="A14" s="266" t="s">
        <v>17</v>
      </c>
      <c r="B14" s="267"/>
      <c r="C14" s="267"/>
      <c r="D14" s="267"/>
      <c r="E14" s="267"/>
      <c r="F14" s="267"/>
      <c r="G14" s="267"/>
      <c r="H14" s="267"/>
      <c r="I14" s="267"/>
      <c r="J14" s="267"/>
      <c r="K14" s="267"/>
      <c r="L14" s="267"/>
      <c r="M14" s="267"/>
      <c r="N14" s="268"/>
      <c r="O14" s="269"/>
      <c r="P14" s="2"/>
      <c r="Q14" s="274" t="s">
        <v>18</v>
      </c>
      <c r="R14" s="275"/>
      <c r="S14" s="275"/>
      <c r="T14" s="275"/>
      <c r="U14" s="275"/>
      <c r="V14" s="275"/>
      <c r="W14" s="275"/>
      <c r="X14" s="275"/>
      <c r="Y14" s="276"/>
      <c r="Z14" s="276"/>
      <c r="AA14" s="276"/>
      <c r="AB14" s="276"/>
      <c r="AC14" s="276"/>
      <c r="AD14" s="276"/>
      <c r="AE14" s="276"/>
      <c r="AF14" s="275"/>
      <c r="AG14" s="275"/>
      <c r="AH14" s="275"/>
      <c r="AI14" s="275"/>
      <c r="AJ14" s="275"/>
      <c r="AK14" s="275"/>
      <c r="AL14" s="275"/>
      <c r="AM14" s="275"/>
      <c r="AN14" s="277"/>
      <c r="AO14" s="2"/>
      <c r="AP14" s="252" t="s">
        <v>19</v>
      </c>
      <c r="AQ14" s="253"/>
      <c r="AR14" s="254"/>
      <c r="AT14" s="245" t="s">
        <v>20</v>
      </c>
      <c r="AU14" s="245"/>
      <c r="AV14" s="245"/>
      <c r="AW14" s="245"/>
      <c r="AX14" s="245"/>
      <c r="AY14"/>
      <c r="AZ14" s="245" t="s">
        <v>21</v>
      </c>
      <c r="BA14" s="245"/>
    </row>
    <row r="15" spans="1:53" x14ac:dyDescent="0.45">
      <c r="A15" s="270"/>
      <c r="B15" s="271"/>
      <c r="C15" s="271"/>
      <c r="D15" s="271"/>
      <c r="E15" s="271"/>
      <c r="F15" s="271"/>
      <c r="G15" s="271"/>
      <c r="H15" s="271"/>
      <c r="I15" s="271"/>
      <c r="J15" s="271"/>
      <c r="K15" s="271"/>
      <c r="L15" s="271"/>
      <c r="M15" s="271"/>
      <c r="N15" s="272"/>
      <c r="O15" s="273"/>
      <c r="P15" s="2"/>
      <c r="Q15" s="26"/>
      <c r="R15" s="27"/>
      <c r="S15" s="27"/>
      <c r="T15" s="27"/>
      <c r="U15" s="27"/>
      <c r="V15" s="27"/>
      <c r="W15" s="27"/>
      <c r="X15" s="27"/>
      <c r="Y15" s="258" t="s">
        <v>22</v>
      </c>
      <c r="Z15" s="259"/>
      <c r="AA15" s="260"/>
      <c r="AB15" s="258" t="s">
        <v>23</v>
      </c>
      <c r="AC15" s="259"/>
      <c r="AD15" s="259"/>
      <c r="AE15" s="259"/>
      <c r="AF15" s="260"/>
      <c r="AG15" s="261"/>
      <c r="AH15" s="261"/>
      <c r="AI15" s="261"/>
      <c r="AJ15" s="261"/>
      <c r="AK15" s="261"/>
      <c r="AL15" s="261"/>
      <c r="AM15" s="261"/>
      <c r="AN15" s="262"/>
      <c r="AO15" s="2"/>
      <c r="AP15" s="255"/>
      <c r="AQ15" s="256"/>
      <c r="AR15" s="257"/>
      <c r="AT15" s="245"/>
      <c r="AU15" s="245"/>
      <c r="AV15" s="245"/>
      <c r="AW15" s="245"/>
      <c r="AX15" s="245"/>
      <c r="AZ15" s="245"/>
      <c r="BA15" s="245"/>
    </row>
    <row r="16" spans="1:53" s="5" customFormat="1" ht="166.5" customHeight="1" thickBot="1" x14ac:dyDescent="0.5">
      <c r="A16" s="11" t="s">
        <v>24</v>
      </c>
      <c r="B16" s="12" t="s">
        <v>25</v>
      </c>
      <c r="C16" s="13" t="s">
        <v>26</v>
      </c>
      <c r="D16" s="13" t="s">
        <v>27</v>
      </c>
      <c r="E16" s="14" t="s">
        <v>28</v>
      </c>
      <c r="F16" s="19" t="s">
        <v>29</v>
      </c>
      <c r="G16" s="30" t="s">
        <v>30</v>
      </c>
      <c r="H16" s="14" t="s">
        <v>31</v>
      </c>
      <c r="I16" s="13" t="s">
        <v>32</v>
      </c>
      <c r="J16" s="13" t="s">
        <v>33</v>
      </c>
      <c r="K16" s="14" t="s">
        <v>34</v>
      </c>
      <c r="L16" s="14" t="s">
        <v>35</v>
      </c>
      <c r="M16" s="13" t="s">
        <v>32</v>
      </c>
      <c r="N16" s="13" t="s">
        <v>36</v>
      </c>
      <c r="O16" s="15" t="s">
        <v>37</v>
      </c>
      <c r="P16" s="2"/>
      <c r="Q16" s="16" t="s">
        <v>38</v>
      </c>
      <c r="R16" s="109" t="s">
        <v>39</v>
      </c>
      <c r="S16" s="109" t="s">
        <v>40</v>
      </c>
      <c r="T16" s="109" t="s">
        <v>41</v>
      </c>
      <c r="U16" s="109" t="s">
        <v>42</v>
      </c>
      <c r="V16" s="109" t="s">
        <v>43</v>
      </c>
      <c r="W16" s="109" t="s">
        <v>44</v>
      </c>
      <c r="X16" s="28" t="s">
        <v>45</v>
      </c>
      <c r="Y16" s="121" t="s">
        <v>46</v>
      </c>
      <c r="Z16" s="121" t="s">
        <v>47</v>
      </c>
      <c r="AA16" s="17" t="s">
        <v>48</v>
      </c>
      <c r="AB16" s="303" t="s">
        <v>49</v>
      </c>
      <c r="AC16" s="304"/>
      <c r="AD16" s="17" t="s">
        <v>50</v>
      </c>
      <c r="AE16" s="297" t="s">
        <v>51</v>
      </c>
      <c r="AF16" s="298"/>
      <c r="AG16" s="18" t="s">
        <v>52</v>
      </c>
      <c r="AH16" s="18" t="s">
        <v>53</v>
      </c>
      <c r="AI16" s="18" t="s">
        <v>32</v>
      </c>
      <c r="AJ16" s="18" t="s">
        <v>54</v>
      </c>
      <c r="AK16" s="18" t="s">
        <v>32</v>
      </c>
      <c r="AL16" s="18" t="s">
        <v>36</v>
      </c>
      <c r="AM16" s="18" t="s">
        <v>55</v>
      </c>
      <c r="AN16" s="15" t="s">
        <v>56</v>
      </c>
      <c r="AO16" s="2"/>
      <c r="AP16" s="204" t="s">
        <v>57</v>
      </c>
      <c r="AQ16" s="205" t="s">
        <v>58</v>
      </c>
      <c r="AR16" s="206" t="s">
        <v>59</v>
      </c>
      <c r="AT16" s="214" t="s">
        <v>60</v>
      </c>
      <c r="AU16" s="214" t="s">
        <v>61</v>
      </c>
      <c r="AV16" s="214" t="s">
        <v>62</v>
      </c>
      <c r="AW16" s="214" t="s">
        <v>63</v>
      </c>
      <c r="AX16" s="214" t="s">
        <v>64</v>
      </c>
      <c r="AY16"/>
      <c r="AZ16" s="214" t="s">
        <v>65</v>
      </c>
      <c r="BA16" s="214" t="s">
        <v>66</v>
      </c>
    </row>
    <row r="17" spans="1:53" ht="242.25" customHeight="1" x14ac:dyDescent="0.45">
      <c r="A17" s="278">
        <v>3</v>
      </c>
      <c r="B17" s="308" t="s">
        <v>67</v>
      </c>
      <c r="C17" s="263" t="s">
        <v>146</v>
      </c>
      <c r="D17" s="280" t="s">
        <v>147</v>
      </c>
      <c r="E17" s="263" t="s">
        <v>148</v>
      </c>
      <c r="F17" s="263"/>
      <c r="G17" s="321">
        <v>23</v>
      </c>
      <c r="H17" s="265" t="str">
        <f>IF(G17&lt;=0,"",IF(G17&lt;=2,"Muy Baja",IF(G17&lt;=24,"Baja",IF(G17&lt;=500,"Media",IF(G17&lt;=5000,"Alta","Muy Alta")))))</f>
        <v>Baja</v>
      </c>
      <c r="I17" s="290">
        <f>IF(H17="","",IF(H17="Muy Baja",0.2,IF(H17="Baja",0.4,IF(H17="Media",0.6,IF(H17="Alta",0.8,IF(H17="Muy Alta",1,))))))</f>
        <v>0.4</v>
      </c>
      <c r="J17" s="291" t="s">
        <v>122</v>
      </c>
      <c r="K17" s="293" t="str">
        <f>+J17</f>
        <v>El riesgo afecta la imagen de la entidad con efecto publicitario sostenido a nivel de sector administrativo o distrital</v>
      </c>
      <c r="L17" s="265" t="str">
        <f>+VLOOKUP(K17,Datos!$O$4:$P$15,2,FALSE)</f>
        <v>Mayor</v>
      </c>
      <c r="M17" s="290">
        <f>IF(L17="","",IF(L17="Leve",0.2,IF(L17="Menor",0.4,IF(L17="Moderado",0.6,IF(L17="Mayor",0.8,IF(L17="Catastrófico",1,))))))</f>
        <v>0.8</v>
      </c>
      <c r="N17" s="295" t="str">
        <f>+CONCATENATE(H17, " - ", L17)</f>
        <v>Baja - Mayor</v>
      </c>
      <c r="O17" s="283" t="str">
        <f>+VLOOKUP(N17,Datos!J4:K28,2,)</f>
        <v>ALTO</v>
      </c>
      <c r="P17" s="29"/>
      <c r="Q17" s="8">
        <v>1</v>
      </c>
      <c r="R17" s="108" t="s">
        <v>149</v>
      </c>
      <c r="S17" s="108" t="s">
        <v>138</v>
      </c>
      <c r="T17" s="108" t="s">
        <v>150</v>
      </c>
      <c r="U17" s="108" t="s">
        <v>151</v>
      </c>
      <c r="V17" s="108" t="s">
        <v>152</v>
      </c>
      <c r="W17" s="108" t="s">
        <v>153</v>
      </c>
      <c r="X17" s="31" t="str">
        <f>IF(OR(Y17="Preventivo",Y17="Detectivo"),"Probabilidad",IF(Y17="Correctivo","Impacto",""))</f>
        <v>Probabilidad</v>
      </c>
      <c r="Y17" s="6" t="s">
        <v>99</v>
      </c>
      <c r="Z17" s="6" t="s">
        <v>79</v>
      </c>
      <c r="AA17" s="32" t="str">
        <f t="shared" ref="AA17:AA24" si="0">IF(AND(Y17="Preventivo",Z17="Automático"),"50%",IF(AND(Y17="Preventivo",Z17="Manual"),"40%",IF(AND(Y17="Detectivo",Z17="Automático"),"40%",IF(AND(Y17="Detectivo",Z17="Manual"),"30%",IF(AND(Y17="Correctivo",Z17="Automático"),"35%",IF(AND(Y17="Correctivo",Z17="Manual"),"25%",""))))))</f>
        <v>40%</v>
      </c>
      <c r="AB17" s="40" t="s">
        <v>80</v>
      </c>
      <c r="AC17" s="40" t="s">
        <v>154</v>
      </c>
      <c r="AD17" s="6" t="s">
        <v>101</v>
      </c>
      <c r="AE17" s="10" t="s">
        <v>83</v>
      </c>
      <c r="AF17" s="10" t="str">
        <f t="shared" ref="AF17:AF24" si="1">+W17</f>
        <v>Formato de Planeación de Actividades Pedagógicas M-PSS-FT-071 con la relación de NNAJ participantes, afiliación al sistema de salud y observaciones. firmado por quien lidera la actividad del componente y el profesional del componente de salud que acompaña esta actividad</v>
      </c>
      <c r="AG17" s="33">
        <f>IFERROR(IF(X17="Probabilidad",(I17-(+I17*AA17)),IF(X17="Impacto",I17,"")),"")</f>
        <v>0.24</v>
      </c>
      <c r="AH17" s="34" t="str">
        <f t="shared" ref="AH17:AH24" si="2">IFERROR(IF(AG17="","",IF(AG17&lt;=0.2,"Muy Baja",IF(AG17&lt;=0.4,"Baja",IF(AG17&lt;=0.6,"Media",IF(AG17&lt;=0.8,"Alta","Muy Alta"))))),"")</f>
        <v>Baja</v>
      </c>
      <c r="AI17" s="35">
        <f>I17-(AA17*I17)</f>
        <v>0.24</v>
      </c>
      <c r="AJ17" s="36" t="str">
        <f t="shared" ref="AJ17:AJ24" si="3">IFERROR(IF(AK17="","",IF(AK17&lt;=0.2,"Leve",IF(AK17&lt;=0.4,"Menor",IF(AK17&lt;=0.6,"Moderado",IF(AK17&lt;=0.8,"Mayor","Catastrófico"))))),"")</f>
        <v>Mayor</v>
      </c>
      <c r="AK17" s="33">
        <f>IFERROR(IF(X17="Impacto",(M17-(+M17*AA17)),IF(X17="Probabilidad",M17,"")),"")</f>
        <v>0.8</v>
      </c>
      <c r="AL17" s="37" t="str">
        <f>+CONCATENATE(AH17, " - ", AJ17)</f>
        <v>Baja - Mayor</v>
      </c>
      <c r="AM17" s="38" t="str">
        <f>+VLOOKUP(AL17,Datos!$J$4:$K$28,2,)</f>
        <v>ALTO</v>
      </c>
      <c r="AN17" s="312" t="s">
        <v>85</v>
      </c>
      <c r="AO17" s="29"/>
      <c r="AP17" s="324" t="s">
        <v>155</v>
      </c>
      <c r="AQ17" s="208" t="s">
        <v>156</v>
      </c>
      <c r="AR17" s="289" t="s">
        <v>157</v>
      </c>
      <c r="AT17" s="209">
        <v>46156</v>
      </c>
      <c r="AU17" s="210" t="s">
        <v>158</v>
      </c>
      <c r="AV17" s="222" t="s">
        <v>104</v>
      </c>
      <c r="AW17" s="211" t="s">
        <v>91</v>
      </c>
      <c r="AX17" s="213"/>
      <c r="AZ17" s="213" t="s">
        <v>159</v>
      </c>
      <c r="BA17" s="370" t="s">
        <v>406</v>
      </c>
    </row>
    <row r="18" spans="1:53" ht="231" customHeight="1" x14ac:dyDescent="0.45">
      <c r="A18" s="307"/>
      <c r="B18" s="309"/>
      <c r="C18" s="280"/>
      <c r="D18" s="319"/>
      <c r="E18" s="280"/>
      <c r="F18" s="280"/>
      <c r="G18" s="322"/>
      <c r="H18" s="316"/>
      <c r="I18" s="295"/>
      <c r="J18" s="317"/>
      <c r="K18" s="318"/>
      <c r="L18" s="316"/>
      <c r="M18" s="295"/>
      <c r="N18" s="310"/>
      <c r="O18" s="311"/>
      <c r="P18" s="2"/>
      <c r="Q18" s="143">
        <v>2</v>
      </c>
      <c r="R18" s="147" t="s">
        <v>149</v>
      </c>
      <c r="S18" s="147" t="s">
        <v>138</v>
      </c>
      <c r="T18" s="147" t="s">
        <v>160</v>
      </c>
      <c r="U18" s="147" t="s">
        <v>161</v>
      </c>
      <c r="V18" s="147" t="s">
        <v>162</v>
      </c>
      <c r="W18" s="147" t="s">
        <v>163</v>
      </c>
      <c r="X18" s="144" t="str">
        <f t="shared" ref="X18:X24" si="4">IF(OR(Y18="Preventivo",Y18="Detectivo"),"Probabilidad",IF(Y18="Correctivo","Impacto",""))</f>
        <v>Probabilidad</v>
      </c>
      <c r="Y18" s="6" t="s">
        <v>99</v>
      </c>
      <c r="Z18" s="6" t="s">
        <v>79</v>
      </c>
      <c r="AA18" s="32" t="str">
        <f t="shared" si="0"/>
        <v>40%</v>
      </c>
      <c r="AB18" s="40" t="s">
        <v>80</v>
      </c>
      <c r="AC18" s="40" t="s">
        <v>164</v>
      </c>
      <c r="AD18" s="6" t="s">
        <v>101</v>
      </c>
      <c r="AE18" s="10" t="s">
        <v>83</v>
      </c>
      <c r="AF18" s="10" t="str">
        <f t="shared" si="1"/>
        <v>Formatos A-GDH-FT-010 (listado de asistencia) y A-GDO-FT-004 (acta), con registros de participantes y con la verificación del personal de salud y firmado por  quien lidera la actividad del componente  el profesional del componente de salud que acompaña esta actividad.</v>
      </c>
      <c r="AG18" s="146">
        <f t="shared" ref="AG18:AG23" si="5">IFERROR(IF(AND(X17="Probabilidad",X18="Probabilidad"),(AI17-(+AI17*AA18)),IF(X18="Probabilidad",($I$17-(+$I$17*AA18)),IF(X18="Impacto",AI17,""))),"")</f>
        <v>0.14399999999999999</v>
      </c>
      <c r="AH18" s="34" t="str">
        <f t="shared" si="2"/>
        <v>Muy Baja</v>
      </c>
      <c r="AI18" s="35">
        <f t="shared" ref="AI18:AI24" si="6">+AG18</f>
        <v>0.14399999999999999</v>
      </c>
      <c r="AJ18" s="36" t="str">
        <f t="shared" si="3"/>
        <v>Mayor</v>
      </c>
      <c r="AK18" s="145">
        <f t="shared" ref="AK18:AK23" si="7">IFERROR(IF(AND(X17="Impacto",X17="Impacto"),(AK17-(+AK17*AA18)),IF(X18="Impacto",($M$17-(+$M$17*AA18)),IF(X18="Probabilidad",AK17,""))),"")</f>
        <v>0.8</v>
      </c>
      <c r="AL18" s="37" t="str">
        <f t="shared" ref="AL18:AL24" si="8">+CONCATENATE(AH18, " - ", AJ18)</f>
        <v>Muy Baja - Mayor</v>
      </c>
      <c r="AM18" s="38" t="str">
        <f>+VLOOKUP(AL18,Datos!$J$4:$K$28,2,)</f>
        <v>ALTO</v>
      </c>
      <c r="AN18" s="313"/>
      <c r="AO18" s="2"/>
      <c r="AP18" s="315"/>
      <c r="AQ18" s="207"/>
      <c r="AR18" s="320"/>
      <c r="AT18" s="209">
        <v>46156</v>
      </c>
      <c r="AU18" s="210" t="s">
        <v>165</v>
      </c>
      <c r="AV18" s="222" t="s">
        <v>104</v>
      </c>
      <c r="AW18" s="211" t="s">
        <v>91</v>
      </c>
      <c r="AX18" s="213"/>
      <c r="AZ18" s="213" t="s">
        <v>166</v>
      </c>
      <c r="BA18" s="370" t="s">
        <v>407</v>
      </c>
    </row>
    <row r="19" spans="1:53" ht="353.25" customHeight="1" x14ac:dyDescent="0.45">
      <c r="A19" s="307"/>
      <c r="B19" s="309"/>
      <c r="C19" s="280"/>
      <c r="D19" s="319"/>
      <c r="E19" s="280"/>
      <c r="F19" s="280"/>
      <c r="G19" s="322"/>
      <c r="H19" s="316"/>
      <c r="I19" s="295"/>
      <c r="J19" s="317"/>
      <c r="K19" s="318"/>
      <c r="L19" s="316"/>
      <c r="M19" s="295"/>
      <c r="N19" s="310"/>
      <c r="O19" s="311"/>
      <c r="P19" s="2"/>
      <c r="Q19" s="143">
        <v>3</v>
      </c>
      <c r="R19" s="157" t="s">
        <v>167</v>
      </c>
      <c r="S19" s="158" t="s">
        <v>138</v>
      </c>
      <c r="T19" s="159" t="s">
        <v>168</v>
      </c>
      <c r="U19" s="157" t="s">
        <v>169</v>
      </c>
      <c r="V19" s="157" t="s">
        <v>170</v>
      </c>
      <c r="W19" s="157" t="s">
        <v>171</v>
      </c>
      <c r="X19" s="31" t="str">
        <f t="shared" si="4"/>
        <v>Probabilidad</v>
      </c>
      <c r="Y19" s="6" t="s">
        <v>78</v>
      </c>
      <c r="Z19" s="6" t="s">
        <v>79</v>
      </c>
      <c r="AA19" s="32" t="str">
        <f t="shared" si="0"/>
        <v>30%</v>
      </c>
      <c r="AB19" s="40" t="s">
        <v>80</v>
      </c>
      <c r="AC19" s="40" t="s">
        <v>172</v>
      </c>
      <c r="AD19" s="6" t="s">
        <v>101</v>
      </c>
      <c r="AE19" s="10" t="s">
        <v>83</v>
      </c>
      <c r="AF19" s="10" t="str">
        <f t="shared" si="1"/>
        <v>Formato PSS-FT-079 - TALLERES Y/O ACCIONES FORMATIVAS y el soporte remitido por SIMI del registro de los talleres realizados.</v>
      </c>
      <c r="AG19" s="145">
        <f t="shared" si="5"/>
        <v>0.1008</v>
      </c>
      <c r="AH19" s="34" t="str">
        <f t="shared" si="2"/>
        <v>Muy Baja</v>
      </c>
      <c r="AI19" s="35">
        <f t="shared" si="6"/>
        <v>0.1008</v>
      </c>
      <c r="AJ19" s="36" t="str">
        <f t="shared" si="3"/>
        <v>Mayor</v>
      </c>
      <c r="AK19" s="145">
        <f t="shared" si="7"/>
        <v>0.8</v>
      </c>
      <c r="AL19" s="37" t="str">
        <f t="shared" si="8"/>
        <v>Muy Baja - Mayor</v>
      </c>
      <c r="AM19" s="38" t="str">
        <f>+VLOOKUP(AL19,Datos!$J$4:$K$28,2,)</f>
        <v>ALTO</v>
      </c>
      <c r="AN19" s="313"/>
      <c r="AO19" s="2"/>
      <c r="AP19" s="315"/>
      <c r="AQ19" s="207"/>
      <c r="AR19" s="320"/>
      <c r="AT19" s="209">
        <v>46156</v>
      </c>
      <c r="AU19" s="210" t="s">
        <v>173</v>
      </c>
      <c r="AV19" s="230" t="s">
        <v>135</v>
      </c>
      <c r="AW19" s="231" t="s">
        <v>91</v>
      </c>
      <c r="AX19" s="213"/>
      <c r="AZ19" s="213" t="s">
        <v>174</v>
      </c>
      <c r="BA19" s="370" t="s">
        <v>408</v>
      </c>
    </row>
    <row r="20" spans="1:53" ht="353.25" customHeight="1" x14ac:dyDescent="0.45">
      <c r="A20" s="307"/>
      <c r="B20" s="309"/>
      <c r="C20" s="280"/>
      <c r="D20" s="319"/>
      <c r="E20" s="280"/>
      <c r="F20" s="280"/>
      <c r="G20" s="322"/>
      <c r="H20" s="316"/>
      <c r="I20" s="295"/>
      <c r="J20" s="317"/>
      <c r="K20" s="318"/>
      <c r="L20" s="316"/>
      <c r="M20" s="295"/>
      <c r="N20" s="310"/>
      <c r="O20" s="311"/>
      <c r="P20" s="2"/>
      <c r="Q20" s="143">
        <v>4</v>
      </c>
      <c r="R20" s="157" t="s">
        <v>175</v>
      </c>
      <c r="S20" s="158" t="s">
        <v>176</v>
      </c>
      <c r="T20" s="159" t="s">
        <v>177</v>
      </c>
      <c r="U20" s="157" t="s">
        <v>178</v>
      </c>
      <c r="V20" s="157" t="s">
        <v>179</v>
      </c>
      <c r="W20" s="157" t="s">
        <v>180</v>
      </c>
      <c r="X20" s="31" t="str">
        <f t="shared" si="4"/>
        <v>Probabilidad</v>
      </c>
      <c r="Y20" s="6" t="s">
        <v>99</v>
      </c>
      <c r="Z20" s="6" t="s">
        <v>79</v>
      </c>
      <c r="AA20" s="32" t="str">
        <f t="shared" si="0"/>
        <v>40%</v>
      </c>
      <c r="AB20" s="10" t="s">
        <v>80</v>
      </c>
      <c r="AC20" s="40" t="s">
        <v>181</v>
      </c>
      <c r="AD20" s="6" t="s">
        <v>101</v>
      </c>
      <c r="AE20" s="10" t="s">
        <v>83</v>
      </c>
      <c r="AF20" s="10" t="str">
        <f t="shared" si="1"/>
        <v>Convenio 
ENTREGA ELEMENTOS DE PROTECCIÓN PERSONAL - EPP A-GDH-FT-073, de acuerdo con el listado de jóvenes vinculados al convenio, emitido por el aplicativo SIMI.</v>
      </c>
      <c r="AG20" s="145">
        <f t="shared" si="5"/>
        <v>6.0479999999999999E-2</v>
      </c>
      <c r="AH20" s="34" t="str">
        <f t="shared" si="2"/>
        <v>Muy Baja</v>
      </c>
      <c r="AI20" s="35">
        <f t="shared" si="6"/>
        <v>6.0479999999999999E-2</v>
      </c>
      <c r="AJ20" s="36" t="str">
        <f t="shared" si="3"/>
        <v>Mayor</v>
      </c>
      <c r="AK20" s="145">
        <f t="shared" si="7"/>
        <v>0.8</v>
      </c>
      <c r="AL20" s="37" t="str">
        <f t="shared" si="8"/>
        <v>Muy Baja - Mayor</v>
      </c>
      <c r="AM20" s="38" t="str">
        <f>+VLOOKUP(AL20,Datos!$J$4:$K$28,2,)</f>
        <v>ALTO</v>
      </c>
      <c r="AN20" s="313"/>
      <c r="AO20" s="2"/>
      <c r="AP20" s="315"/>
      <c r="AQ20"/>
      <c r="AR20" s="320"/>
      <c r="AT20" s="209">
        <v>46156</v>
      </c>
      <c r="AU20" s="228" t="s">
        <v>182</v>
      </c>
      <c r="AV20" s="227" t="s">
        <v>104</v>
      </c>
      <c r="AW20" s="227" t="s">
        <v>91</v>
      </c>
      <c r="AX20" s="229"/>
      <c r="AZ20" s="213" t="s">
        <v>183</v>
      </c>
      <c r="BA20" s="370" t="s">
        <v>409</v>
      </c>
    </row>
    <row r="21" spans="1:53" ht="353.25" customHeight="1" x14ac:dyDescent="0.45">
      <c r="A21" s="307"/>
      <c r="B21" s="309"/>
      <c r="C21" s="280"/>
      <c r="D21" s="319"/>
      <c r="E21" s="280"/>
      <c r="F21" s="280"/>
      <c r="G21" s="322"/>
      <c r="H21" s="316"/>
      <c r="I21" s="295"/>
      <c r="J21" s="317"/>
      <c r="K21" s="318"/>
      <c r="L21" s="316"/>
      <c r="M21" s="295"/>
      <c r="N21" s="310"/>
      <c r="O21" s="311"/>
      <c r="P21" s="2"/>
      <c r="Q21" s="143">
        <v>5</v>
      </c>
      <c r="R21" s="120" t="s">
        <v>175</v>
      </c>
      <c r="S21" s="189" t="s">
        <v>184</v>
      </c>
      <c r="T21" s="190" t="s">
        <v>185</v>
      </c>
      <c r="U21" s="120" t="s">
        <v>186</v>
      </c>
      <c r="V21" s="120" t="s">
        <v>187</v>
      </c>
      <c r="W21" s="120" t="s">
        <v>188</v>
      </c>
      <c r="X21" s="31" t="str">
        <f t="shared" si="4"/>
        <v>Probabilidad</v>
      </c>
      <c r="Y21" s="6" t="s">
        <v>78</v>
      </c>
      <c r="Z21" s="6" t="s">
        <v>79</v>
      </c>
      <c r="AA21" s="32" t="str">
        <f t="shared" si="0"/>
        <v>30%</v>
      </c>
      <c r="AB21" s="10" t="s">
        <v>80</v>
      </c>
      <c r="AC21" s="40" t="s">
        <v>181</v>
      </c>
      <c r="AD21" s="6" t="s">
        <v>101</v>
      </c>
      <c r="AE21" s="10" t="s">
        <v>83</v>
      </c>
      <c r="AF21" s="10" t="str">
        <f t="shared" si="1"/>
        <v>Formato: INSPECCIÓN DE ELEMENTOS DE PROTECCIÓN PERSONAL (EPP) A-GDH-FT-068, de acuerdo con el listado de jovenes vinculados al convenio, emitido por el aplicativo SIMI.</v>
      </c>
      <c r="AG21" s="145">
        <f t="shared" si="5"/>
        <v>4.2335999999999999E-2</v>
      </c>
      <c r="AH21" s="34" t="str">
        <f t="shared" si="2"/>
        <v>Muy Baja</v>
      </c>
      <c r="AI21" s="35">
        <f t="shared" si="6"/>
        <v>4.2335999999999999E-2</v>
      </c>
      <c r="AJ21" s="36" t="str">
        <f t="shared" si="3"/>
        <v>Mayor</v>
      </c>
      <c r="AK21" s="145">
        <f t="shared" si="7"/>
        <v>0.8</v>
      </c>
      <c r="AL21" s="37" t="str">
        <f t="shared" si="8"/>
        <v>Muy Baja - Mayor</v>
      </c>
      <c r="AM21" s="38" t="str">
        <f>+VLOOKUP(AL21,Datos!$J$4:$K$28,2,)</f>
        <v>ALTO</v>
      </c>
      <c r="AN21" s="313"/>
      <c r="AO21" s="2"/>
      <c r="AP21" s="315"/>
      <c r="AQ21" s="207"/>
      <c r="AR21" s="320"/>
      <c r="AT21" s="209">
        <v>46156</v>
      </c>
      <c r="AU21" s="224" t="s">
        <v>189</v>
      </c>
      <c r="AV21" s="225" t="s">
        <v>104</v>
      </c>
      <c r="AW21" s="232" t="s">
        <v>91</v>
      </c>
      <c r="AX21" s="213"/>
      <c r="AZ21" s="213" t="s">
        <v>190</v>
      </c>
      <c r="BA21" s="370" t="s">
        <v>410</v>
      </c>
    </row>
    <row r="22" spans="1:53" ht="353.25" customHeight="1" x14ac:dyDescent="0.45">
      <c r="A22" s="307"/>
      <c r="B22" s="309"/>
      <c r="C22" s="280"/>
      <c r="D22" s="319"/>
      <c r="E22" s="280"/>
      <c r="F22" s="280"/>
      <c r="G22" s="322"/>
      <c r="H22" s="316"/>
      <c r="I22" s="295"/>
      <c r="J22" s="317"/>
      <c r="K22" s="318"/>
      <c r="L22" s="316"/>
      <c r="M22" s="295"/>
      <c r="N22" s="310"/>
      <c r="O22" s="311"/>
      <c r="P22" s="2"/>
      <c r="Q22" s="143">
        <v>6</v>
      </c>
      <c r="R22" s="39" t="s">
        <v>191</v>
      </c>
      <c r="S22" s="112" t="s">
        <v>192</v>
      </c>
      <c r="T22" s="113" t="s">
        <v>193</v>
      </c>
      <c r="U22" s="39" t="s">
        <v>194</v>
      </c>
      <c r="V22" s="39" t="s">
        <v>195</v>
      </c>
      <c r="W22" s="39" t="s">
        <v>196</v>
      </c>
      <c r="X22" s="31" t="str">
        <f t="shared" si="4"/>
        <v>Probabilidad</v>
      </c>
      <c r="Y22" s="6" t="s">
        <v>78</v>
      </c>
      <c r="Z22" s="6" t="s">
        <v>79</v>
      </c>
      <c r="AA22" s="32" t="str">
        <f t="shared" si="0"/>
        <v>30%</v>
      </c>
      <c r="AB22" s="10" t="s">
        <v>80</v>
      </c>
      <c r="AC22" s="40" t="s">
        <v>197</v>
      </c>
      <c r="AD22" s="6" t="s">
        <v>101</v>
      </c>
      <c r="AE22" s="10"/>
      <c r="AF22" s="10" t="str">
        <f t="shared" si="1"/>
        <v>Correo de solicitud de inclusión de AJ en la Póliza de Accidentes Personales con la matriz de información 
Correo de respuesta de la Gerencia Administrativa de confirmación de inclusión de los(as) AJ en la Póliza de Accidentes Personales  
Correo de urgencia a la Gerencia Administrativa solicitando que sea incluido el(la) AJ en la Póliza de Accidentes Personales y correo prioritario al(la) coordinador(a) del convenio informando la situación para que no permita que el(la) AJ desarrolle actividades hasta encontrarse cubierto (Cuando aplique)</v>
      </c>
      <c r="AG22" s="145">
        <f t="shared" si="5"/>
        <v>2.96352E-2</v>
      </c>
      <c r="AH22" s="34" t="str">
        <f t="shared" si="2"/>
        <v>Muy Baja</v>
      </c>
      <c r="AI22" s="35">
        <f t="shared" si="6"/>
        <v>2.96352E-2</v>
      </c>
      <c r="AJ22" s="36" t="str">
        <f t="shared" si="3"/>
        <v>Mayor</v>
      </c>
      <c r="AK22" s="145">
        <f t="shared" si="7"/>
        <v>0.8</v>
      </c>
      <c r="AL22" s="37" t="str">
        <f t="shared" si="8"/>
        <v>Muy Baja - Mayor</v>
      </c>
      <c r="AM22" s="38" t="str">
        <f>+VLOOKUP(AL22,Datos!$J$4:$K$28,2,)</f>
        <v>ALTO</v>
      </c>
      <c r="AN22" s="313"/>
      <c r="AO22" s="2"/>
      <c r="AP22" s="315"/>
      <c r="AQ22" s="207"/>
      <c r="AR22" s="320"/>
      <c r="AT22" s="209">
        <v>46156</v>
      </c>
      <c r="AU22" s="226" t="s">
        <v>198</v>
      </c>
      <c r="AV22" s="221" t="s">
        <v>104</v>
      </c>
      <c r="AW22" s="211" t="s">
        <v>91</v>
      </c>
      <c r="AX22" s="213"/>
      <c r="AZ22" s="213" t="s">
        <v>199</v>
      </c>
      <c r="BA22" s="370" t="s">
        <v>411</v>
      </c>
    </row>
    <row r="23" spans="1:53" ht="353.25" customHeight="1" x14ac:dyDescent="0.45">
      <c r="A23" s="307"/>
      <c r="B23" s="309"/>
      <c r="C23" s="280"/>
      <c r="D23" s="319"/>
      <c r="E23" s="280"/>
      <c r="F23" s="280"/>
      <c r="G23" s="322"/>
      <c r="H23" s="316"/>
      <c r="I23" s="295"/>
      <c r="J23" s="317"/>
      <c r="K23" s="318"/>
      <c r="L23" s="316"/>
      <c r="M23" s="295"/>
      <c r="N23" s="310"/>
      <c r="O23" s="311"/>
      <c r="P23" s="2"/>
      <c r="Q23" s="143">
        <v>7</v>
      </c>
      <c r="R23" s="193" t="s">
        <v>200</v>
      </c>
      <c r="S23" s="120" t="s">
        <v>201</v>
      </c>
      <c r="T23" s="120" t="s">
        <v>202</v>
      </c>
      <c r="U23" s="120" t="s">
        <v>203</v>
      </c>
      <c r="V23" s="120" t="s">
        <v>204</v>
      </c>
      <c r="W23" s="120" t="s">
        <v>205</v>
      </c>
      <c r="X23" s="31" t="str">
        <f t="shared" si="4"/>
        <v>Probabilidad</v>
      </c>
      <c r="Y23" s="6" t="s">
        <v>99</v>
      </c>
      <c r="Z23" s="6" t="s">
        <v>79</v>
      </c>
      <c r="AA23" s="32" t="str">
        <f t="shared" si="0"/>
        <v>40%</v>
      </c>
      <c r="AB23" s="10" t="s">
        <v>80</v>
      </c>
      <c r="AC23" s="194" t="s">
        <v>206</v>
      </c>
      <c r="AD23" s="6" t="s">
        <v>101</v>
      </c>
      <c r="AE23" s="10" t="s">
        <v>83</v>
      </c>
      <c r="AF23" s="10" t="str">
        <f t="shared" si="1"/>
        <v>Poliza de grupo vigente</v>
      </c>
      <c r="AG23" s="145">
        <f t="shared" si="5"/>
        <v>1.7781119999999997E-2</v>
      </c>
      <c r="AH23" s="34" t="str">
        <f t="shared" si="2"/>
        <v>Muy Baja</v>
      </c>
      <c r="AI23" s="35">
        <f t="shared" si="6"/>
        <v>1.7781119999999997E-2</v>
      </c>
      <c r="AJ23" s="36" t="str">
        <f t="shared" si="3"/>
        <v>Mayor</v>
      </c>
      <c r="AK23" s="145">
        <f t="shared" si="7"/>
        <v>0.8</v>
      </c>
      <c r="AL23" s="37" t="str">
        <f t="shared" si="8"/>
        <v>Muy Baja - Mayor</v>
      </c>
      <c r="AM23" s="38" t="str">
        <f>+VLOOKUP(AL23,Datos!$J$4:$K$28,2,)</f>
        <v>ALTO</v>
      </c>
      <c r="AN23" s="313"/>
      <c r="AO23" s="2"/>
      <c r="AP23" s="315"/>
      <c r="AQ23"/>
      <c r="AR23" s="320"/>
      <c r="AT23" s="209">
        <v>46156</v>
      </c>
      <c r="AU23" s="210" t="s">
        <v>207</v>
      </c>
      <c r="AV23" s="221" t="s">
        <v>104</v>
      </c>
      <c r="AW23" s="211" t="s">
        <v>91</v>
      </c>
      <c r="AX23" s="213"/>
      <c r="AZ23" s="213" t="s">
        <v>208</v>
      </c>
      <c r="BA23" s="370" t="s">
        <v>412</v>
      </c>
    </row>
    <row r="24" spans="1:53" ht="353.25" customHeight="1" x14ac:dyDescent="0.45">
      <c r="A24" s="278"/>
      <c r="B24" s="308"/>
      <c r="C24" s="263"/>
      <c r="D24" s="281"/>
      <c r="E24" s="263"/>
      <c r="F24" s="263"/>
      <c r="G24" s="323"/>
      <c r="H24" s="265"/>
      <c r="I24" s="290"/>
      <c r="J24" s="292"/>
      <c r="K24" s="294"/>
      <c r="L24" s="265"/>
      <c r="M24" s="290"/>
      <c r="N24" s="296"/>
      <c r="O24" s="284"/>
      <c r="P24" s="2"/>
      <c r="Q24" s="9">
        <v>8</v>
      </c>
      <c r="R24" s="39" t="s">
        <v>209</v>
      </c>
      <c r="S24" s="112" t="s">
        <v>192</v>
      </c>
      <c r="T24" s="113" t="s">
        <v>193</v>
      </c>
      <c r="U24" s="39" t="s">
        <v>194</v>
      </c>
      <c r="V24" s="39" t="s">
        <v>195</v>
      </c>
      <c r="W24" s="39" t="s">
        <v>210</v>
      </c>
      <c r="X24" s="31" t="str">
        <f t="shared" si="4"/>
        <v>Probabilidad</v>
      </c>
      <c r="Y24" s="6" t="s">
        <v>99</v>
      </c>
      <c r="Z24" s="6" t="s">
        <v>79</v>
      </c>
      <c r="AA24" s="32" t="str">
        <f t="shared" si="0"/>
        <v>40%</v>
      </c>
      <c r="AB24" s="10" t="s">
        <v>80</v>
      </c>
      <c r="AC24" s="194" t="s">
        <v>206</v>
      </c>
      <c r="AD24" s="6" t="s">
        <v>101</v>
      </c>
      <c r="AE24" s="10" t="s">
        <v>83</v>
      </c>
      <c r="AF24" s="10" t="str">
        <f t="shared" si="1"/>
        <v>Correo de solicitud de inclusión de AJ en la Póliza de Accidentes Personales con la matriz de información 
Correo de respuesta de la Gerencia Administriva de confirmación de inclusión de los(as) AJ en la Póliza de Accidentes Personales  
Correo de urgencia a la Gerencia Administrativa solicitando que sea incluido el(la) AJ en la Póliza de Accidentes Personales y correo prioritario al(la) coordinador(a) del convenio informando la situación para que no permita que el(la) AJ desarrolle actividades hasta encontrarse cubierto (Cuando aplique)</v>
      </c>
      <c r="AG24" s="145">
        <f>IFERROR(IF(AND(X23="Probabilidad",X24="Probabilidad"),(AI23-(+AI23*AA24)),IF(X24="Probabilidad",($I$17-(+$I$17*AA24)),IF(X24="Impacto",AI23,""))),"")</f>
        <v>1.0668671999999997E-2</v>
      </c>
      <c r="AH24" s="34" t="str">
        <f t="shared" si="2"/>
        <v>Muy Baja</v>
      </c>
      <c r="AI24" s="35">
        <f t="shared" si="6"/>
        <v>1.0668671999999997E-2</v>
      </c>
      <c r="AJ24" s="36" t="str">
        <f t="shared" si="3"/>
        <v>Mayor</v>
      </c>
      <c r="AK24" s="145">
        <f>IFERROR(IF(AND(X23="Impacto",X23="Impacto"),(AK23-(+AK23*AA24)),IF(X24="Impacto",($M$17-(+$M$17*AA24)),IF(X24="Probabilidad",AK23,""))),"")</f>
        <v>0.8</v>
      </c>
      <c r="AL24" s="37" t="str">
        <f t="shared" si="8"/>
        <v>Muy Baja - Mayor</v>
      </c>
      <c r="AM24" s="38" t="str">
        <f>+VLOOKUP(AL24,Datos!$J$4:$K$28,2,)</f>
        <v>ALTO</v>
      </c>
      <c r="AN24" s="312"/>
      <c r="AO24" s="195"/>
      <c r="AP24" s="324"/>
      <c r="AQ24" s="207"/>
      <c r="AR24" s="289"/>
      <c r="AS24" s="196"/>
      <c r="AT24" s="209">
        <v>46156</v>
      </c>
      <c r="AU24" s="226" t="s">
        <v>211</v>
      </c>
      <c r="AV24" s="221" t="s">
        <v>104</v>
      </c>
      <c r="AW24" s="211" t="s">
        <v>91</v>
      </c>
      <c r="AX24" s="213"/>
      <c r="AZ24" s="213" t="s">
        <v>212</v>
      </c>
      <c r="BA24" s="370" t="s">
        <v>413</v>
      </c>
    </row>
    <row r="25" spans="1:53" ht="93.75" customHeight="1" x14ac:dyDescent="0.45">
      <c r="B25" s="122"/>
      <c r="C25" s="123"/>
      <c r="D25" s="123"/>
      <c r="E25" s="123"/>
      <c r="F25" s="123"/>
      <c r="G25" s="122"/>
      <c r="H25" s="124"/>
      <c r="I25" s="125"/>
      <c r="J25" s="126"/>
      <c r="K25" s="127"/>
      <c r="L25" s="124"/>
      <c r="M25" s="125"/>
      <c r="N25" s="125"/>
      <c r="O25" s="128"/>
      <c r="P25" s="2"/>
      <c r="Q25" s="129"/>
      <c r="R25" s="25"/>
      <c r="S25" s="25"/>
      <c r="T25" s="25"/>
      <c r="U25" s="25"/>
      <c r="V25" s="25"/>
      <c r="W25" s="25"/>
      <c r="X25" s="129"/>
      <c r="Y25" s="131"/>
      <c r="Z25" s="131"/>
      <c r="AA25" s="151"/>
      <c r="AB25" s="133"/>
      <c r="AC25" s="134"/>
      <c r="AD25" s="131"/>
      <c r="AE25" s="133"/>
      <c r="AF25" s="133"/>
      <c r="AG25" s="152"/>
      <c r="AH25" s="131"/>
      <c r="AI25" s="153"/>
      <c r="AJ25" s="154"/>
      <c r="AK25" s="152"/>
      <c r="AL25" s="155"/>
      <c r="AM25" s="156"/>
      <c r="AN25" s="141"/>
      <c r="AO25" s="2"/>
      <c r="AP25" s="142"/>
      <c r="AQ25" s="142"/>
      <c r="AR25" s="142"/>
      <c r="AU25" s="223"/>
    </row>
    <row r="26" spans="1:53" ht="19.899999999999999" x14ac:dyDescent="0.45">
      <c r="A26" s="282" t="s">
        <v>117</v>
      </c>
      <c r="B26" s="282"/>
      <c r="C26" s="282"/>
      <c r="D26" s="282"/>
      <c r="E26" s="282"/>
      <c r="F26" s="282"/>
      <c r="G26" s="282"/>
      <c r="H26" s="282"/>
      <c r="P26" s="2"/>
      <c r="AU26" s="223"/>
    </row>
    <row r="27" spans="1:53" x14ac:dyDescent="0.45">
      <c r="P27" s="2"/>
      <c r="AU27" s="223"/>
    </row>
    <row r="28" spans="1:53" s="1" customFormat="1" x14ac:dyDescent="0.45">
      <c r="A28"/>
      <c r="B28"/>
      <c r="C28"/>
      <c r="D28"/>
      <c r="E28"/>
      <c r="F28"/>
      <c r="G28"/>
      <c r="H28"/>
      <c r="I28"/>
      <c r="J28"/>
      <c r="K28"/>
      <c r="P28" s="2"/>
      <c r="AN28" s="4"/>
      <c r="AO28" s="4"/>
      <c r="AP28" s="4"/>
      <c r="AS28"/>
      <c r="AU28"/>
    </row>
    <row r="29" spans="1:53" s="1" customFormat="1" x14ac:dyDescent="0.45">
      <c r="A29"/>
      <c r="B29"/>
      <c r="C29"/>
      <c r="D29"/>
      <c r="E29"/>
      <c r="F29"/>
      <c r="G29"/>
      <c r="H29"/>
      <c r="I29"/>
      <c r="J29"/>
      <c r="K29"/>
      <c r="P29" s="2"/>
      <c r="AN29" s="4"/>
      <c r="AO29" s="4"/>
      <c r="AP29" s="4"/>
      <c r="AS29"/>
      <c r="AU29"/>
    </row>
    <row r="30" spans="1:53" s="1" customFormat="1" x14ac:dyDescent="0.45">
      <c r="A30"/>
      <c r="B30"/>
      <c r="C30"/>
      <c r="D30"/>
      <c r="E30"/>
      <c r="F30"/>
      <c r="G30"/>
      <c r="H30"/>
      <c r="I30"/>
      <c r="J30"/>
      <c r="K30"/>
      <c r="P30" s="2"/>
      <c r="AN30" s="4"/>
      <c r="AO30" s="4"/>
      <c r="AP30" s="4"/>
      <c r="AS30"/>
      <c r="AU30" s="223"/>
    </row>
    <row r="31" spans="1:53" s="1" customFormat="1" x14ac:dyDescent="0.45">
      <c r="A31"/>
      <c r="B31"/>
      <c r="C31"/>
      <c r="D31"/>
      <c r="E31"/>
      <c r="F31"/>
      <c r="G31"/>
      <c r="H31"/>
      <c r="I31"/>
      <c r="J31"/>
      <c r="K31"/>
      <c r="P31" s="2"/>
      <c r="AN31" s="4"/>
      <c r="AO31" s="4"/>
      <c r="AP31" s="4"/>
      <c r="AS31"/>
      <c r="AU31" s="223"/>
    </row>
    <row r="32" spans="1:53" s="1" customFormat="1" x14ac:dyDescent="0.45">
      <c r="A32"/>
      <c r="B32"/>
      <c r="C32"/>
      <c r="D32"/>
      <c r="E32"/>
      <c r="F32"/>
      <c r="G32"/>
      <c r="H32"/>
      <c r="I32"/>
      <c r="J32"/>
      <c r="K32"/>
      <c r="P32" s="2"/>
      <c r="AN32" s="4"/>
      <c r="AO32" s="4"/>
      <c r="AP32" s="4"/>
      <c r="AS32"/>
      <c r="AU32" s="223"/>
    </row>
    <row r="33" spans="1:47" s="1" customFormat="1" x14ac:dyDescent="0.45">
      <c r="A33"/>
      <c r="B33"/>
      <c r="C33"/>
      <c r="D33"/>
      <c r="E33"/>
      <c r="F33"/>
      <c r="G33"/>
      <c r="H33"/>
      <c r="I33"/>
      <c r="J33"/>
      <c r="K33"/>
      <c r="P33" s="2"/>
      <c r="AN33" s="4"/>
      <c r="AO33" s="4"/>
      <c r="AP33" s="4"/>
      <c r="AS33"/>
      <c r="AU33"/>
    </row>
    <row r="34" spans="1:47" s="1" customFormat="1" x14ac:dyDescent="0.45">
      <c r="A34"/>
      <c r="B34"/>
      <c r="C34"/>
      <c r="D34"/>
      <c r="E34"/>
      <c r="F34"/>
      <c r="G34"/>
      <c r="H34"/>
      <c r="I34"/>
      <c r="J34"/>
      <c r="K34"/>
      <c r="P34" s="2"/>
      <c r="AN34" s="4"/>
      <c r="AO34" s="4"/>
      <c r="AP34" s="4"/>
      <c r="AS34"/>
      <c r="AU34"/>
    </row>
    <row r="35" spans="1:47" x14ac:dyDescent="0.45">
      <c r="AU35" s="223"/>
    </row>
    <row r="36" spans="1:47" x14ac:dyDescent="0.45">
      <c r="AU36" s="223"/>
    </row>
    <row r="37" spans="1:47" x14ac:dyDescent="0.45">
      <c r="AU37" s="223"/>
    </row>
    <row r="40" spans="1:47" x14ac:dyDescent="0.45">
      <c r="AU40" s="223"/>
    </row>
    <row r="41" spans="1:47" x14ac:dyDescent="0.45">
      <c r="AU41" s="223"/>
    </row>
    <row r="42" spans="1:47" x14ac:dyDescent="0.45">
      <c r="AU42" s="223"/>
    </row>
  </sheetData>
  <mergeCells count="38">
    <mergeCell ref="AT14:AX15"/>
    <mergeCell ref="AZ14:BA15"/>
    <mergeCell ref="A26:H26"/>
    <mergeCell ref="O17:O24"/>
    <mergeCell ref="AN17:AN24"/>
    <mergeCell ref="AP17:AP24"/>
    <mergeCell ref="M17:M24"/>
    <mergeCell ref="AR17:AR24"/>
    <mergeCell ref="N17:N24"/>
    <mergeCell ref="AB16:AC16"/>
    <mergeCell ref="AE16:AF16"/>
    <mergeCell ref="A17:A24"/>
    <mergeCell ref="B17:B24"/>
    <mergeCell ref="C17:C24"/>
    <mergeCell ref="D17:D24"/>
    <mergeCell ref="E17:E24"/>
    <mergeCell ref="K17:K24"/>
    <mergeCell ref="L17:L24"/>
    <mergeCell ref="A14:O15"/>
    <mergeCell ref="Q14:AN14"/>
    <mergeCell ref="AP14:AR15"/>
    <mergeCell ref="Y15:AA15"/>
    <mergeCell ref="AB15:AF15"/>
    <mergeCell ref="AG15:AN15"/>
    <mergeCell ref="F17:F24"/>
    <mergeCell ref="H17:H24"/>
    <mergeCell ref="G17:G24"/>
    <mergeCell ref="I17:I24"/>
    <mergeCell ref="J17:J24"/>
    <mergeCell ref="A12:C12"/>
    <mergeCell ref="D12:M12"/>
    <mergeCell ref="A1:B8"/>
    <mergeCell ref="C1:AS4"/>
    <mergeCell ref="A10:C10"/>
    <mergeCell ref="D10:M10"/>
    <mergeCell ref="A11:C11"/>
    <mergeCell ref="D11:M11"/>
    <mergeCell ref="C5:AS8"/>
  </mergeCells>
  <phoneticPr fontId="21" type="noConversion"/>
  <conditionalFormatting sqref="H17:H25">
    <cfRule type="cellIs" dxfId="48" priority="20" operator="equal">
      <formula>"Muy Alta"</formula>
    </cfRule>
    <cfRule type="cellIs" dxfId="47" priority="21" operator="equal">
      <formula>"Alta"</formula>
    </cfRule>
    <cfRule type="cellIs" dxfId="46" priority="22" operator="equal">
      <formula>"Media"</formula>
    </cfRule>
    <cfRule type="cellIs" dxfId="45" priority="23" operator="equal">
      <formula>"Muy Baja"</formula>
    </cfRule>
    <cfRule type="cellIs" dxfId="44" priority="24" operator="equal">
      <formula>"Baja"</formula>
    </cfRule>
  </conditionalFormatting>
  <conditionalFormatting sqref="L17:L25">
    <cfRule type="cellIs" dxfId="43" priority="15" operator="equal">
      <formula>"Leve"</formula>
    </cfRule>
    <cfRule type="cellIs" dxfId="42" priority="16" operator="equal">
      <formula>"Catastrófico"</formula>
    </cfRule>
    <cfRule type="cellIs" dxfId="41" priority="17" operator="equal">
      <formula>"Mayor"</formula>
    </cfRule>
    <cfRule type="cellIs" dxfId="40" priority="18" operator="equal">
      <formula>"Moderado"</formula>
    </cfRule>
    <cfRule type="cellIs" dxfId="39" priority="19" operator="equal">
      <formula>"Menor"</formula>
    </cfRule>
  </conditionalFormatting>
  <conditionalFormatting sqref="O17:O25 AM17:AM25">
    <cfRule type="cellIs" dxfId="38" priority="11" operator="equal">
      <formula>"EXTREMO"</formula>
    </cfRule>
    <cfRule type="cellIs" dxfId="37" priority="12" operator="equal">
      <formula>"ALTO"</formula>
    </cfRule>
    <cfRule type="cellIs" dxfId="36" priority="13" operator="equal">
      <formula>"BAJO"</formula>
    </cfRule>
    <cfRule type="cellIs" dxfId="35" priority="14" operator="equal">
      <formula>"MODERADO"</formula>
    </cfRule>
  </conditionalFormatting>
  <conditionalFormatting sqref="AH17:AH25">
    <cfRule type="cellIs" dxfId="34" priority="6" operator="equal">
      <formula>"Muy Baja"</formula>
    </cfRule>
    <cfRule type="cellIs" dxfId="33" priority="7" operator="equal">
      <formula>"Baja"</formula>
    </cfRule>
    <cfRule type="cellIs" dxfId="32" priority="8" operator="equal">
      <formula>"Media"</formula>
    </cfRule>
    <cfRule type="cellIs" dxfId="31" priority="9" operator="equal">
      <formula>"Muy Alta"</formula>
    </cfRule>
    <cfRule type="cellIs" dxfId="30" priority="10" operator="equal">
      <formula>"Alta"</formula>
    </cfRule>
  </conditionalFormatting>
  <conditionalFormatting sqref="AJ17:AJ25">
    <cfRule type="cellIs" dxfId="29" priority="1" operator="equal">
      <formula>"Catastrófico"</formula>
    </cfRule>
    <cfRule type="cellIs" dxfId="28" priority="2" operator="equal">
      <formula>"Mayor"</formula>
    </cfRule>
    <cfRule type="cellIs" dxfId="27" priority="3" operator="equal">
      <formula>"Moderado"</formula>
    </cfRule>
    <cfRule type="cellIs" dxfId="26" priority="4" operator="equal">
      <formula>"Menor"</formula>
    </cfRule>
    <cfRule type="cellIs" dxfId="25" priority="5" operator="equal">
      <formula>"Leve"</formula>
    </cfRule>
  </conditionalFormatting>
  <hyperlinks>
    <hyperlink ref="A14:O15" location="Instructivo!A1" display="IDENTIFICACIÓN DEL RIESGO" xr:uid="{8A4098C2-C503-4CFB-A09E-1C8A48E0533A}"/>
  </hyperlinks>
  <pageMargins left="0.70866141732283472" right="0.70866141732283472" top="0.74803149606299213" bottom="0.74803149606299213" header="0.31496062992125984" footer="0.31496062992125984"/>
  <pageSetup paperSize="41" scale="10" orientation="landscape" r:id="rId1"/>
  <colBreaks count="1" manualBreakCount="1">
    <brk id="16" max="25"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B579C8D6-0D9F-41B6-96EB-1F235CA1FFE0}">
          <x14:formula1>
            <xm:f>Datos!$A$4:$A$6</xm:f>
          </x14:formula1>
          <xm:sqref>B17:B25</xm:sqref>
        </x14:dataValidation>
        <x14:dataValidation type="list" allowBlank="1" showInputMessage="1" showErrorMessage="1" xr:uid="{0D3090C0-11C1-4D56-A7C3-D0199ADEB2A4}">
          <x14:formula1>
            <xm:f>Datos!$O$3:$O$15</xm:f>
          </x14:formula1>
          <xm:sqref>J17:J25</xm:sqref>
        </x14:dataValidation>
        <x14:dataValidation type="list" allowBlank="1" showInputMessage="1" showErrorMessage="1" xr:uid="{70DE5232-B1AF-4546-B179-8EDA00A05980}">
          <x14:formula1>
            <xm:f>Datos!$P$19:$P$22</xm:f>
          </x14:formula1>
          <xm:sqref>Y17:Y25</xm:sqref>
        </x14:dataValidation>
        <x14:dataValidation type="list" allowBlank="1" showInputMessage="1" showErrorMessage="1" xr:uid="{E302A09C-28E6-4F60-B1C3-0AA8428853B1}">
          <x14:formula1>
            <xm:f>Datos!$P$25:$P$26</xm:f>
          </x14:formula1>
          <xm:sqref>Z17:Z25</xm:sqref>
        </x14:dataValidation>
        <x14:dataValidation type="list" allowBlank="1" showInputMessage="1" showErrorMessage="1" xr:uid="{2D23050B-2D05-483C-8830-A45D8D8BD9E8}">
          <x14:formula1>
            <xm:f>Instructivo!$E$3:$E$9</xm:f>
          </x14:formula1>
          <xm:sqref>F17:F25</xm:sqref>
        </x14:dataValidation>
        <x14:dataValidation type="list" allowBlank="1" showInputMessage="1" showErrorMessage="1" xr:uid="{7F39D563-BB96-46A9-AFC7-570FCD41D076}">
          <x14:formula1>
            <xm:f>Datos!$P$30:$P$31</xm:f>
          </x14:formula1>
          <xm:sqref>AB17:AB25</xm:sqref>
        </x14:dataValidation>
        <x14:dataValidation type="list" allowBlank="1" showInputMessage="1" showErrorMessage="1" xr:uid="{D4B0A7DD-3C68-4AA4-B7B1-427A61171A75}">
          <x14:formula1>
            <xm:f>Datos!$P$34:$P$35</xm:f>
          </x14:formula1>
          <xm:sqref>AD17:AD25</xm:sqref>
        </x14:dataValidation>
        <x14:dataValidation type="list" allowBlank="1" showInputMessage="1" showErrorMessage="1" xr:uid="{27887835-724A-4F9A-BE2B-E6EEA4C4A2B9}">
          <x14:formula1>
            <xm:f>Datos!$P$38:$P$39</xm:f>
          </x14:formula1>
          <xm:sqref>AE17:AE25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A32C1-1A21-466E-A34F-3C81784E87DD}">
  <sheetPr>
    <tabColor rgb="FFFFC000"/>
    <pageSetUpPr fitToPage="1"/>
  </sheetPr>
  <dimension ref="A1:BA28"/>
  <sheetViews>
    <sheetView showGridLines="0" topLeftCell="AV1" zoomScale="80" zoomScaleNormal="80" workbookViewId="0">
      <selection activeCell="BG18" sqref="BG18"/>
    </sheetView>
  </sheetViews>
  <sheetFormatPr baseColWidth="10" defaultColWidth="11.3984375" defaultRowHeight="15.4" x14ac:dyDescent="0.45"/>
  <cols>
    <col min="2" max="2" width="27.1328125" customWidth="1"/>
    <col min="3" max="3" width="26" customWidth="1"/>
    <col min="4" max="4" width="28.3984375" customWidth="1"/>
    <col min="5" max="5" width="25.3984375" customWidth="1"/>
    <col min="6" max="6" width="25.3984375" hidden="1" customWidth="1"/>
    <col min="7" max="8" width="20.1328125" customWidth="1"/>
    <col min="9" max="9" width="9.3984375" customWidth="1"/>
    <col min="10" max="10" width="25.3984375" customWidth="1"/>
    <col min="11" max="11" width="32.86328125" customWidth="1"/>
    <col min="12" max="12" width="20.1328125" style="1" customWidth="1"/>
    <col min="13" max="13" width="9.3984375" style="1" customWidth="1"/>
    <col min="14" max="14" width="26.86328125" style="1" customWidth="1"/>
    <col min="15" max="15" width="11.265625" style="1" customWidth="1"/>
    <col min="16" max="16" width="1" style="1" customWidth="1"/>
    <col min="17" max="17" width="5.1328125" style="1" customWidth="1"/>
    <col min="18" max="18" width="46.73046875" style="1" customWidth="1"/>
    <col min="19" max="19" width="30.73046875" style="1" customWidth="1"/>
    <col min="20" max="23" width="46.73046875" style="1" customWidth="1"/>
    <col min="24" max="24" width="15.86328125" style="1" customWidth="1"/>
    <col min="25" max="27" width="10.265625" style="1" customWidth="1"/>
    <col min="28" max="28" width="6" style="1" customWidth="1"/>
    <col min="29" max="29" width="13.73046875" style="1" customWidth="1"/>
    <col min="30" max="30" width="7.59765625" style="1" customWidth="1"/>
    <col min="31" max="31" width="5.73046875" style="1" customWidth="1"/>
    <col min="32" max="32" width="17" style="1" customWidth="1"/>
    <col min="33" max="33" width="11.86328125" style="1" customWidth="1"/>
    <col min="34" max="34" width="7.265625" style="1" customWidth="1"/>
    <col min="35" max="35" width="10.86328125" style="1" customWidth="1"/>
    <col min="36" max="36" width="8" style="1" customWidth="1"/>
    <col min="37" max="38" width="7.265625" style="1" customWidth="1"/>
    <col min="39" max="39" width="9.265625" style="1" customWidth="1"/>
    <col min="40" max="40" width="8.59765625" style="4" customWidth="1"/>
    <col min="41" max="41" width="1" style="4" customWidth="1"/>
    <col min="42" max="42" width="26.86328125" style="4" customWidth="1"/>
    <col min="43" max="43" width="26.73046875" style="1" customWidth="1"/>
    <col min="44" max="44" width="20.86328125" style="1" customWidth="1"/>
    <col min="45" max="45" width="1" customWidth="1"/>
    <col min="46" max="46" width="30.86328125" customWidth="1"/>
    <col min="47" max="47" width="96" customWidth="1"/>
    <col min="48" max="50" width="30.86328125" customWidth="1"/>
    <col min="51" max="51" width="1.73046875" customWidth="1"/>
    <col min="52" max="53" width="33.265625" customWidth="1"/>
  </cols>
  <sheetData>
    <row r="1" spans="1:53" ht="15.75" customHeight="1" x14ac:dyDescent="0.45">
      <c r="A1" s="233"/>
      <c r="B1" s="234"/>
      <c r="C1" s="239" t="s">
        <v>9</v>
      </c>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row>
    <row r="2" spans="1:53" ht="15.75" customHeight="1" x14ac:dyDescent="0.45">
      <c r="A2" s="235"/>
      <c r="B2" s="236"/>
      <c r="C2" s="241"/>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c r="AP2" s="242"/>
      <c r="AQ2" s="242"/>
      <c r="AR2" s="242"/>
      <c r="AS2" s="242"/>
    </row>
    <row r="3" spans="1:53" ht="15.75" customHeight="1" x14ac:dyDescent="0.45">
      <c r="A3" s="235"/>
      <c r="B3" s="236"/>
      <c r="C3" s="241"/>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row>
    <row r="4" spans="1:53" ht="16.5" customHeight="1" thickBot="1" x14ac:dyDescent="0.5">
      <c r="A4" s="235"/>
      <c r="B4" s="236"/>
      <c r="C4" s="243"/>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4"/>
      <c r="AK4" s="244"/>
      <c r="AL4" s="244"/>
      <c r="AM4" s="244"/>
      <c r="AN4" s="244"/>
      <c r="AO4" s="244"/>
      <c r="AP4" s="244"/>
      <c r="AQ4" s="244"/>
      <c r="AR4" s="244"/>
      <c r="AS4" s="244"/>
    </row>
    <row r="5" spans="1:53" ht="20.45" customHeight="1" x14ac:dyDescent="0.45">
      <c r="A5" s="235"/>
      <c r="B5" s="236"/>
      <c r="C5" s="241" t="s">
        <v>10</v>
      </c>
      <c r="D5" s="242"/>
      <c r="E5" s="242"/>
      <c r="F5" s="242"/>
      <c r="G5" s="242"/>
      <c r="H5" s="242"/>
      <c r="I5" s="242"/>
      <c r="J5" s="242"/>
      <c r="K5" s="242"/>
      <c r="L5" s="242"/>
      <c r="M5" s="242"/>
      <c r="N5" s="242"/>
      <c r="O5" s="242"/>
      <c r="P5" s="242"/>
      <c r="Q5" s="24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c r="AP5" s="242"/>
      <c r="AQ5" s="242"/>
      <c r="AR5" s="242"/>
      <c r="AS5" s="242"/>
    </row>
    <row r="6" spans="1:53" ht="15" customHeight="1" x14ac:dyDescent="0.45">
      <c r="A6" s="235"/>
      <c r="B6" s="236"/>
      <c r="C6" s="241"/>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row>
    <row r="7" spans="1:53" ht="15.75" customHeight="1" x14ac:dyDescent="0.45">
      <c r="A7" s="235"/>
      <c r="B7" s="236"/>
      <c r="C7" s="241"/>
      <c r="D7" s="242"/>
      <c r="E7" s="242"/>
      <c r="F7" s="242"/>
      <c r="G7" s="242"/>
      <c r="H7" s="242"/>
      <c r="I7" s="242"/>
      <c r="J7" s="242"/>
      <c r="K7" s="242"/>
      <c r="L7" s="242"/>
      <c r="M7" s="242"/>
      <c r="N7" s="242"/>
      <c r="O7" s="242"/>
      <c r="P7" s="242"/>
      <c r="Q7" s="242"/>
      <c r="R7" s="242"/>
      <c r="S7" s="242"/>
      <c r="T7" s="242"/>
      <c r="U7" s="242"/>
      <c r="V7" s="242"/>
      <c r="W7" s="242"/>
      <c r="X7" s="242"/>
      <c r="Y7" s="242"/>
      <c r="Z7" s="242"/>
      <c r="AA7" s="242"/>
      <c r="AB7" s="242"/>
      <c r="AC7" s="242"/>
      <c r="AD7" s="242"/>
      <c r="AE7" s="242"/>
      <c r="AF7" s="242"/>
      <c r="AG7" s="242"/>
      <c r="AH7" s="242"/>
      <c r="AI7" s="242"/>
      <c r="AJ7" s="242"/>
      <c r="AK7" s="242"/>
      <c r="AL7" s="242"/>
      <c r="AM7" s="242"/>
      <c r="AN7" s="242"/>
      <c r="AO7" s="242"/>
      <c r="AP7" s="242"/>
      <c r="AQ7" s="242"/>
      <c r="AR7" s="242"/>
      <c r="AS7" s="242"/>
    </row>
    <row r="8" spans="1:53" ht="16.5" customHeight="1" thickBot="1" x14ac:dyDescent="0.5">
      <c r="A8" s="237"/>
      <c r="B8" s="238"/>
      <c r="C8" s="243"/>
      <c r="D8" s="244"/>
      <c r="E8" s="244"/>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row>
    <row r="10" spans="1:53" ht="54" customHeight="1" x14ac:dyDescent="0.45">
      <c r="A10" s="245" t="s">
        <v>11</v>
      </c>
      <c r="B10" s="245"/>
      <c r="C10" s="245"/>
      <c r="D10" s="246" t="s">
        <v>12</v>
      </c>
      <c r="E10" s="247"/>
      <c r="F10" s="247"/>
      <c r="G10" s="247"/>
      <c r="H10" s="247"/>
      <c r="I10" s="247"/>
      <c r="J10" s="247"/>
      <c r="K10" s="247"/>
      <c r="L10" s="247"/>
      <c r="M10" s="248"/>
      <c r="N10" s="24"/>
      <c r="AN10" s="1"/>
      <c r="AO10" s="1"/>
      <c r="AP10" s="1"/>
    </row>
    <row r="11" spans="1:53" s="3" customFormat="1" ht="75" customHeight="1" x14ac:dyDescent="0.45">
      <c r="A11" s="245" t="s">
        <v>13</v>
      </c>
      <c r="B11" s="245"/>
      <c r="C11" s="245"/>
      <c r="D11" s="249" t="s">
        <v>14</v>
      </c>
      <c r="E11" s="250"/>
      <c r="F11" s="250"/>
      <c r="G11" s="250"/>
      <c r="H11" s="250"/>
      <c r="I11" s="250"/>
      <c r="J11" s="250"/>
      <c r="K11" s="250"/>
      <c r="L11" s="250"/>
      <c r="M11" s="251"/>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45">
      <c r="A12" s="245" t="s">
        <v>15</v>
      </c>
      <c r="B12" s="245"/>
      <c r="C12" s="245"/>
      <c r="D12" s="249" t="s">
        <v>16</v>
      </c>
      <c r="E12" s="250"/>
      <c r="F12" s="250"/>
      <c r="G12" s="250"/>
      <c r="H12" s="250"/>
      <c r="I12" s="250"/>
      <c r="J12" s="250"/>
      <c r="K12" s="250"/>
      <c r="L12" s="250"/>
      <c r="M12" s="251"/>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45">
      <c r="A14" s="266" t="s">
        <v>17</v>
      </c>
      <c r="B14" s="267"/>
      <c r="C14" s="267"/>
      <c r="D14" s="267"/>
      <c r="E14" s="267"/>
      <c r="F14" s="267"/>
      <c r="G14" s="267"/>
      <c r="H14" s="267"/>
      <c r="I14" s="267"/>
      <c r="J14" s="267"/>
      <c r="K14" s="267"/>
      <c r="L14" s="267"/>
      <c r="M14" s="267"/>
      <c r="N14" s="268"/>
      <c r="O14" s="269"/>
      <c r="P14" s="2"/>
      <c r="Q14" s="274" t="s">
        <v>18</v>
      </c>
      <c r="R14" s="275"/>
      <c r="S14" s="275"/>
      <c r="T14" s="275"/>
      <c r="U14" s="275"/>
      <c r="V14" s="275"/>
      <c r="W14" s="275"/>
      <c r="X14" s="275"/>
      <c r="Y14" s="276"/>
      <c r="Z14" s="276"/>
      <c r="AA14" s="276"/>
      <c r="AB14" s="276"/>
      <c r="AC14" s="276"/>
      <c r="AD14" s="276"/>
      <c r="AE14" s="276"/>
      <c r="AF14" s="275"/>
      <c r="AG14" s="275"/>
      <c r="AH14" s="275"/>
      <c r="AI14" s="275"/>
      <c r="AJ14" s="275"/>
      <c r="AK14" s="275"/>
      <c r="AL14" s="275"/>
      <c r="AM14" s="275"/>
      <c r="AN14" s="277"/>
      <c r="AO14" s="2"/>
      <c r="AP14" s="252" t="s">
        <v>19</v>
      </c>
      <c r="AQ14" s="253"/>
      <c r="AR14" s="254"/>
      <c r="AT14" s="245" t="s">
        <v>20</v>
      </c>
      <c r="AU14" s="245"/>
      <c r="AV14" s="245"/>
      <c r="AW14" s="245"/>
      <c r="AX14" s="245"/>
      <c r="AY14"/>
      <c r="AZ14" s="245" t="s">
        <v>21</v>
      </c>
      <c r="BA14" s="245"/>
    </row>
    <row r="15" spans="1:53" x14ac:dyDescent="0.45">
      <c r="A15" s="270"/>
      <c r="B15" s="271"/>
      <c r="C15" s="271"/>
      <c r="D15" s="271"/>
      <c r="E15" s="271"/>
      <c r="F15" s="271"/>
      <c r="G15" s="271"/>
      <c r="H15" s="271"/>
      <c r="I15" s="271"/>
      <c r="J15" s="271"/>
      <c r="K15" s="271"/>
      <c r="L15" s="271"/>
      <c r="M15" s="271"/>
      <c r="N15" s="272"/>
      <c r="O15" s="273"/>
      <c r="P15" s="2"/>
      <c r="Q15" s="26"/>
      <c r="R15" s="27"/>
      <c r="S15" s="27"/>
      <c r="T15" s="27"/>
      <c r="U15" s="27"/>
      <c r="V15" s="27"/>
      <c r="W15" s="27"/>
      <c r="X15" s="27"/>
      <c r="Y15" s="258" t="s">
        <v>22</v>
      </c>
      <c r="Z15" s="259"/>
      <c r="AA15" s="260"/>
      <c r="AB15" s="258" t="s">
        <v>23</v>
      </c>
      <c r="AC15" s="259"/>
      <c r="AD15" s="259"/>
      <c r="AE15" s="259"/>
      <c r="AF15" s="260"/>
      <c r="AG15" s="261"/>
      <c r="AH15" s="261"/>
      <c r="AI15" s="261"/>
      <c r="AJ15" s="261"/>
      <c r="AK15" s="261"/>
      <c r="AL15" s="261"/>
      <c r="AM15" s="261"/>
      <c r="AN15" s="262"/>
      <c r="AO15" s="2"/>
      <c r="AP15" s="255"/>
      <c r="AQ15" s="256"/>
      <c r="AR15" s="257"/>
      <c r="AT15" s="245"/>
      <c r="AU15" s="245"/>
      <c r="AV15" s="245"/>
      <c r="AW15" s="245"/>
      <c r="AX15" s="245"/>
      <c r="AZ15" s="245"/>
      <c r="BA15" s="245"/>
    </row>
    <row r="16" spans="1:53" s="5" customFormat="1" ht="166.5" customHeight="1" thickBot="1" x14ac:dyDescent="0.5">
      <c r="A16" s="11" t="s">
        <v>24</v>
      </c>
      <c r="B16" s="12" t="s">
        <v>25</v>
      </c>
      <c r="C16" s="13" t="s">
        <v>26</v>
      </c>
      <c r="D16" s="13" t="s">
        <v>27</v>
      </c>
      <c r="E16" s="14" t="s">
        <v>28</v>
      </c>
      <c r="F16" s="19" t="s">
        <v>29</v>
      </c>
      <c r="G16" s="30" t="s">
        <v>30</v>
      </c>
      <c r="H16" s="14" t="s">
        <v>31</v>
      </c>
      <c r="I16" s="13" t="s">
        <v>32</v>
      </c>
      <c r="J16" s="13" t="s">
        <v>33</v>
      </c>
      <c r="K16" s="14" t="s">
        <v>34</v>
      </c>
      <c r="L16" s="14" t="s">
        <v>35</v>
      </c>
      <c r="M16" s="13" t="s">
        <v>32</v>
      </c>
      <c r="N16" s="13" t="s">
        <v>36</v>
      </c>
      <c r="O16" s="15" t="s">
        <v>37</v>
      </c>
      <c r="P16" s="2"/>
      <c r="Q16" s="16" t="s">
        <v>38</v>
      </c>
      <c r="R16" s="109" t="s">
        <v>39</v>
      </c>
      <c r="S16" s="109" t="s">
        <v>40</v>
      </c>
      <c r="T16" s="109" t="s">
        <v>41</v>
      </c>
      <c r="U16" s="109" t="s">
        <v>42</v>
      </c>
      <c r="V16" s="109" t="s">
        <v>43</v>
      </c>
      <c r="W16" s="109" t="s">
        <v>44</v>
      </c>
      <c r="X16" s="28" t="s">
        <v>45</v>
      </c>
      <c r="Y16" s="121" t="s">
        <v>46</v>
      </c>
      <c r="Z16" s="121" t="s">
        <v>47</v>
      </c>
      <c r="AA16" s="17" t="s">
        <v>48</v>
      </c>
      <c r="AB16" s="303" t="s">
        <v>49</v>
      </c>
      <c r="AC16" s="304"/>
      <c r="AD16" s="17" t="s">
        <v>50</v>
      </c>
      <c r="AE16" s="297" t="s">
        <v>51</v>
      </c>
      <c r="AF16" s="298"/>
      <c r="AG16" s="18" t="s">
        <v>52</v>
      </c>
      <c r="AH16" s="18" t="s">
        <v>53</v>
      </c>
      <c r="AI16" s="18" t="s">
        <v>32</v>
      </c>
      <c r="AJ16" s="18" t="s">
        <v>54</v>
      </c>
      <c r="AK16" s="18" t="s">
        <v>32</v>
      </c>
      <c r="AL16" s="18" t="s">
        <v>36</v>
      </c>
      <c r="AM16" s="18" t="s">
        <v>55</v>
      </c>
      <c r="AN16" s="15" t="s">
        <v>56</v>
      </c>
      <c r="AO16" s="2"/>
      <c r="AP16" s="204" t="s">
        <v>57</v>
      </c>
      <c r="AQ16" s="205" t="s">
        <v>58</v>
      </c>
      <c r="AR16" s="206" t="s">
        <v>59</v>
      </c>
      <c r="AT16" s="214" t="s">
        <v>60</v>
      </c>
      <c r="AU16" s="214" t="s">
        <v>61</v>
      </c>
      <c r="AV16" s="214" t="s">
        <v>62</v>
      </c>
      <c r="AW16" s="214" t="s">
        <v>63</v>
      </c>
      <c r="AX16" s="214" t="s">
        <v>64</v>
      </c>
      <c r="AY16"/>
      <c r="AZ16" s="214" t="s">
        <v>65</v>
      </c>
      <c r="BA16" s="214" t="s">
        <v>66</v>
      </c>
    </row>
    <row r="17" spans="1:53" ht="321" customHeight="1" x14ac:dyDescent="0.45">
      <c r="A17" s="278">
        <v>4</v>
      </c>
      <c r="B17" s="308" t="s">
        <v>67</v>
      </c>
      <c r="C17" s="263" t="s">
        <v>213</v>
      </c>
      <c r="D17" s="280" t="s">
        <v>214</v>
      </c>
      <c r="E17" s="263" t="s">
        <v>215</v>
      </c>
      <c r="F17" s="263"/>
      <c r="G17" s="264">
        <v>15</v>
      </c>
      <c r="H17" s="265" t="str">
        <f>IF(G17&lt;=0,"",IF(G17&lt;=2,"Muy Baja",IF(G17&lt;=24,"Baja",IF(G17&lt;=500,"Media",IF(G17&lt;=5000,"Alta","Muy Alta")))))</f>
        <v>Baja</v>
      </c>
      <c r="I17" s="290">
        <f>IF(H17="","",IF(H17="Muy Baja",0.2,IF(H17="Baja",0.4,IF(H17="Media",0.6,IF(H17="Alta",0.8,IF(H17="Muy Alta",1,))))))</f>
        <v>0.4</v>
      </c>
      <c r="J17" s="291" t="s">
        <v>122</v>
      </c>
      <c r="K17" s="293" t="str">
        <f>+J17</f>
        <v>El riesgo afecta la imagen de la entidad con efecto publicitario sostenido a nivel de sector administrativo o distrital</v>
      </c>
      <c r="L17" s="265" t="str">
        <f>+VLOOKUP(K17,Datos!$O$4:$P$15,2,FALSE)</f>
        <v>Mayor</v>
      </c>
      <c r="M17" s="290">
        <f>IF(L17="","",IF(L17="Leve",0.2,IF(L17="Menor",0.4,IF(L17="Moderado",0.6,IF(L17="Mayor",0.8,IF(L17="Catastrófico",1,))))))</f>
        <v>0.8</v>
      </c>
      <c r="N17" s="295" t="str">
        <f>+CONCATENATE(H17, " - ", L17)</f>
        <v>Baja - Mayor</v>
      </c>
      <c r="O17" s="283" t="str">
        <f>+VLOOKUP(N17,Datos!J4:K28,2,)</f>
        <v>ALTO</v>
      </c>
      <c r="P17" s="29"/>
      <c r="Q17" s="8">
        <v>1</v>
      </c>
      <c r="R17" s="108" t="s">
        <v>216</v>
      </c>
      <c r="S17" s="108" t="s">
        <v>138</v>
      </c>
      <c r="T17" s="108" t="s">
        <v>217</v>
      </c>
      <c r="U17" s="108" t="s">
        <v>218</v>
      </c>
      <c r="V17" s="108" t="s">
        <v>219</v>
      </c>
      <c r="W17" s="108" t="s">
        <v>220</v>
      </c>
      <c r="X17" s="31" t="str">
        <f>IF(OR(Y17="Preventivo",Y17="Detectivo"),"Probabilidad",IF(Y17="Correctivo","Impacto",""))</f>
        <v>Probabilidad</v>
      </c>
      <c r="Y17" s="6" t="s">
        <v>99</v>
      </c>
      <c r="Z17" s="6" t="s">
        <v>79</v>
      </c>
      <c r="AA17" s="32" t="str">
        <f t="shared" ref="AA17:AA18" si="0">IF(AND(Y17="Preventivo",Z17="Automático"),"50%",IF(AND(Y17="Preventivo",Z17="Manual"),"40%",IF(AND(Y17="Detectivo",Z17="Automático"),"40%",IF(AND(Y17="Detectivo",Z17="Manual"),"30%",IF(AND(Y17="Correctivo",Z17="Automático"),"35%",IF(AND(Y17="Correctivo",Z17="Manual"),"25%",""))))))</f>
        <v>40%</v>
      </c>
      <c r="AB17" s="10" t="s">
        <v>80</v>
      </c>
      <c r="AC17" s="40" t="s">
        <v>221</v>
      </c>
      <c r="AD17" s="6" t="s">
        <v>101</v>
      </c>
      <c r="AE17" s="10" t="s">
        <v>83</v>
      </c>
      <c r="AF17" s="10" t="str">
        <f>+W17</f>
        <v>Formato Acta Reunión A-GDO-FT-004: .
Solicitudes en el Sistema ARANDA y Correos Electrónicos.
Informes de seguimiento cuatrimestral</v>
      </c>
      <c r="AG17" s="33">
        <f>IFERROR(IF(X17="Probabilidad",(I17-(+I17*AA17)),IF(X17="Impacto",I17,"")),"")</f>
        <v>0.24</v>
      </c>
      <c r="AH17" s="34" t="str">
        <f t="shared" ref="AH17:AH18" si="1">IFERROR(IF(AG17="","",IF(AG17&lt;=0.2,"Muy Baja",IF(AG17&lt;=0.4,"Baja",IF(AG17&lt;=0.6,"Media",IF(AG17&lt;=0.8,"Alta","Muy Alta"))))),"")</f>
        <v>Baja</v>
      </c>
      <c r="AI17" s="35">
        <f>I17-(AA17*I17)</f>
        <v>0.24</v>
      </c>
      <c r="AJ17" s="36" t="str">
        <f t="shared" ref="AJ17:AJ18" si="2">IFERROR(IF(AK17="","",IF(AK17&lt;=0.2,"Leve",IF(AK17&lt;=0.4,"Menor",IF(AK17&lt;=0.6,"Moderado",IF(AK17&lt;=0.8,"Mayor","Catastrófico"))))),"")</f>
        <v>Mayor</v>
      </c>
      <c r="AK17" s="33">
        <f>IFERROR(IF(X17="Impacto",(M17-(+M17*AA17)),IF(X17="Probabilidad",M17,"")),"")</f>
        <v>0.8</v>
      </c>
      <c r="AL17" s="37" t="str">
        <f>+CONCATENATE(AH17, " - ", AJ17)</f>
        <v>Baja - Mayor</v>
      </c>
      <c r="AM17" s="38" t="str">
        <f>+VLOOKUP(AL17,Datos!$J$4:$K$28,2,)</f>
        <v>ALTO</v>
      </c>
      <c r="AN17" s="312" t="s">
        <v>85</v>
      </c>
      <c r="AO17" s="29"/>
      <c r="AP17" s="324" t="s">
        <v>222</v>
      </c>
      <c r="AQ17" s="288" t="s">
        <v>216</v>
      </c>
      <c r="AR17" s="289">
        <v>46371</v>
      </c>
      <c r="AT17" s="209">
        <v>46156</v>
      </c>
      <c r="AU17" s="220" t="s">
        <v>223</v>
      </c>
      <c r="AV17" s="211" t="s">
        <v>135</v>
      </c>
      <c r="AW17" s="211" t="s">
        <v>91</v>
      </c>
      <c r="AX17" s="213"/>
      <c r="AZ17" s="213" t="s">
        <v>224</v>
      </c>
      <c r="BA17" s="370" t="s">
        <v>414</v>
      </c>
    </row>
    <row r="18" spans="1:53" ht="342" customHeight="1" x14ac:dyDescent="0.45">
      <c r="A18" s="307"/>
      <c r="B18" s="309"/>
      <c r="C18" s="280"/>
      <c r="D18" s="319"/>
      <c r="E18" s="280"/>
      <c r="F18" s="280"/>
      <c r="G18" s="321"/>
      <c r="H18" s="316"/>
      <c r="I18" s="295"/>
      <c r="J18" s="317"/>
      <c r="K18" s="318"/>
      <c r="L18" s="316"/>
      <c r="M18" s="295"/>
      <c r="N18" s="310"/>
      <c r="O18" s="311"/>
      <c r="P18" s="2"/>
      <c r="Q18" s="143">
        <v>2</v>
      </c>
      <c r="R18" s="39" t="s">
        <v>225</v>
      </c>
      <c r="S18" s="112" t="s">
        <v>226</v>
      </c>
      <c r="T18" s="113" t="s">
        <v>227</v>
      </c>
      <c r="U18" s="39" t="s">
        <v>228</v>
      </c>
      <c r="V18" s="39" t="s">
        <v>229</v>
      </c>
      <c r="W18" s="39" t="s">
        <v>230</v>
      </c>
      <c r="X18" s="144" t="str">
        <f t="shared" ref="X18" si="3">IF(OR(Y18="Preventivo",Y18="Detectivo"),"Probabilidad",IF(Y18="Correctivo","Impacto",""))</f>
        <v>Impacto</v>
      </c>
      <c r="Y18" s="6" t="s">
        <v>112</v>
      </c>
      <c r="Z18" s="6" t="s">
        <v>79</v>
      </c>
      <c r="AA18" s="32" t="str">
        <f t="shared" si="0"/>
        <v>25%</v>
      </c>
      <c r="AB18" s="10" t="s">
        <v>80</v>
      </c>
      <c r="AC18" s="40" t="s">
        <v>231</v>
      </c>
      <c r="AD18" s="6" t="s">
        <v>101</v>
      </c>
      <c r="AE18" s="10" t="s">
        <v>83</v>
      </c>
      <c r="AF18" s="10" t="str">
        <f>+W18</f>
        <v>Formato de listado de asistencia A-GDH-FT-010 que se anexa al formato Acta A-GDO-FT-004
Correo electrónico de seguimiento</v>
      </c>
      <c r="AG18" s="146">
        <f t="shared" ref="AG18" si="4">IFERROR(IF(AND(X17="Probabilidad",X18="Probabilidad"),(AI17-(+AI17*AA18)),IF(X18="Probabilidad",($I$17-(+$I$17*AA18)),IF(X18="Impacto",AI17,""))),"")</f>
        <v>0.24</v>
      </c>
      <c r="AH18" s="34" t="str">
        <f t="shared" si="1"/>
        <v>Baja</v>
      </c>
      <c r="AI18" s="35">
        <f t="shared" ref="AI18" si="5">+AG18</f>
        <v>0.24</v>
      </c>
      <c r="AJ18" s="36" t="str">
        <f t="shared" si="2"/>
        <v>Moderado</v>
      </c>
      <c r="AK18" s="145">
        <f t="shared" ref="AK18" si="6">IFERROR(IF(AND(X17="Impacto",X17="Impacto"),(AK17-(+AK17*AA18)),IF(X18="Impacto",($M$17-(+$M$17*AA18)),IF(X18="Probabilidad",AK17,""))),"")</f>
        <v>0.60000000000000009</v>
      </c>
      <c r="AL18" s="37" t="str">
        <f t="shared" ref="AL18" si="7">+CONCATENATE(AH18, " - ", AJ18)</f>
        <v>Baja - Moderado</v>
      </c>
      <c r="AM18" s="38" t="str">
        <f>+VLOOKUP(AL18,Datos!$J$4:$K$28,2,)</f>
        <v>MODERADO</v>
      </c>
      <c r="AN18" s="313"/>
      <c r="AO18" s="2"/>
      <c r="AP18" s="315"/>
      <c r="AQ18" s="306"/>
      <c r="AR18" s="320"/>
      <c r="AT18" s="209">
        <v>46156</v>
      </c>
      <c r="AU18" s="220" t="s">
        <v>232</v>
      </c>
      <c r="AV18" s="222" t="s">
        <v>104</v>
      </c>
      <c r="AW18" s="211" t="s">
        <v>91</v>
      </c>
      <c r="AX18" s="213"/>
      <c r="AZ18" s="213" t="s">
        <v>233</v>
      </c>
      <c r="BA18" s="370" t="s">
        <v>415</v>
      </c>
    </row>
    <row r="19" spans="1:53" ht="93.75" customHeight="1" x14ac:dyDescent="0.45">
      <c r="B19" s="122"/>
      <c r="C19" s="123"/>
      <c r="D19" s="123"/>
      <c r="E19" s="123"/>
      <c r="F19" s="123"/>
      <c r="G19" s="122"/>
      <c r="H19" s="124"/>
      <c r="I19" s="125"/>
      <c r="J19" s="126"/>
      <c r="K19" s="127"/>
      <c r="L19" s="124"/>
      <c r="M19" s="125"/>
      <c r="N19" s="125"/>
      <c r="O19" s="128"/>
      <c r="P19" s="2"/>
      <c r="Q19" s="129"/>
      <c r="R19" s="25"/>
      <c r="S19" s="25"/>
      <c r="T19" s="25"/>
      <c r="U19" s="25"/>
      <c r="V19" s="25"/>
      <c r="W19" s="25"/>
      <c r="X19" s="130"/>
      <c r="Y19" s="131"/>
      <c r="Z19" s="131"/>
      <c r="AA19" s="132"/>
      <c r="AB19" s="133"/>
      <c r="AC19" s="134"/>
      <c r="AD19" s="131"/>
      <c r="AE19" s="133"/>
      <c r="AF19" s="133"/>
      <c r="AG19" s="135"/>
      <c r="AH19" s="136"/>
      <c r="AI19" s="137"/>
      <c r="AJ19" s="138"/>
      <c r="AK19" s="135"/>
      <c r="AL19" s="139"/>
      <c r="AM19" s="140"/>
      <c r="AN19" s="141"/>
      <c r="AO19" s="2"/>
      <c r="AP19" s="142"/>
      <c r="AQ19" s="142"/>
      <c r="AR19" s="142"/>
    </row>
    <row r="20" spans="1:53" ht="19.899999999999999" x14ac:dyDescent="0.45">
      <c r="A20" s="282" t="s">
        <v>117</v>
      </c>
      <c r="B20" s="282"/>
      <c r="C20" s="282"/>
      <c r="D20" s="282"/>
      <c r="E20" s="282"/>
      <c r="F20" s="282"/>
      <c r="G20" s="282"/>
      <c r="H20" s="282"/>
      <c r="P20" s="2"/>
    </row>
    <row r="21" spans="1:53" x14ac:dyDescent="0.45">
      <c r="P21" s="2"/>
    </row>
    <row r="22" spans="1:53" s="1" customFormat="1" x14ac:dyDescent="0.45">
      <c r="A22"/>
      <c r="B22"/>
      <c r="C22"/>
      <c r="D22"/>
      <c r="E22"/>
      <c r="F22"/>
      <c r="G22"/>
      <c r="H22"/>
      <c r="I22"/>
      <c r="J22"/>
      <c r="K22"/>
      <c r="P22" s="2"/>
      <c r="AN22" s="4"/>
      <c r="AO22" s="4"/>
      <c r="AP22" s="4"/>
      <c r="AS22"/>
    </row>
    <row r="23" spans="1:53" s="1" customFormat="1" x14ac:dyDescent="0.45">
      <c r="A23"/>
      <c r="B23"/>
      <c r="C23"/>
      <c r="D23"/>
      <c r="E23"/>
      <c r="F23"/>
      <c r="G23"/>
      <c r="H23"/>
      <c r="I23"/>
      <c r="J23"/>
      <c r="K23"/>
      <c r="P23" s="2"/>
      <c r="AN23" s="4"/>
      <c r="AO23" s="4"/>
      <c r="AP23" s="4"/>
      <c r="AS23"/>
    </row>
    <row r="24" spans="1:53" s="1" customFormat="1" x14ac:dyDescent="0.45">
      <c r="A24"/>
      <c r="B24"/>
      <c r="C24"/>
      <c r="D24"/>
      <c r="E24"/>
      <c r="F24"/>
      <c r="G24"/>
      <c r="H24"/>
      <c r="I24"/>
      <c r="J24"/>
      <c r="K24"/>
      <c r="P24" s="2"/>
      <c r="AN24" s="4"/>
      <c r="AO24" s="4"/>
      <c r="AP24" s="4"/>
      <c r="AS24"/>
    </row>
    <row r="25" spans="1:53" s="1" customFormat="1" x14ac:dyDescent="0.45">
      <c r="A25"/>
      <c r="B25"/>
      <c r="C25"/>
      <c r="D25"/>
      <c r="E25"/>
      <c r="F25"/>
      <c r="G25"/>
      <c r="H25"/>
      <c r="I25"/>
      <c r="J25"/>
      <c r="K25"/>
      <c r="P25" s="2"/>
      <c r="AN25" s="4"/>
      <c r="AO25" s="4"/>
      <c r="AP25" s="4"/>
      <c r="AS25"/>
    </row>
    <row r="26" spans="1:53" s="1" customFormat="1" x14ac:dyDescent="0.45">
      <c r="A26"/>
      <c r="B26"/>
      <c r="C26"/>
      <c r="D26"/>
      <c r="E26"/>
      <c r="F26"/>
      <c r="G26"/>
      <c r="H26"/>
      <c r="I26"/>
      <c r="J26"/>
      <c r="K26"/>
      <c r="P26" s="2"/>
      <c r="AN26" s="4"/>
      <c r="AO26" s="4"/>
      <c r="AP26" s="4"/>
      <c r="AS26"/>
    </row>
    <row r="27" spans="1:53" s="1" customFormat="1" x14ac:dyDescent="0.45">
      <c r="A27"/>
      <c r="B27"/>
      <c r="C27"/>
      <c r="D27"/>
      <c r="E27"/>
      <c r="F27"/>
      <c r="G27"/>
      <c r="H27"/>
      <c r="I27"/>
      <c r="J27"/>
      <c r="K27"/>
      <c r="P27" s="2"/>
      <c r="AN27" s="4"/>
      <c r="AO27" s="4"/>
      <c r="AP27" s="4"/>
      <c r="AS27"/>
    </row>
    <row r="28" spans="1:53" s="1" customFormat="1" x14ac:dyDescent="0.45">
      <c r="A28"/>
      <c r="B28"/>
      <c r="C28"/>
      <c r="D28"/>
      <c r="E28"/>
      <c r="F28"/>
      <c r="G28"/>
      <c r="H28"/>
      <c r="I28"/>
      <c r="J28"/>
      <c r="K28"/>
      <c r="P28" s="2"/>
      <c r="AN28" s="4"/>
      <c r="AO28" s="4"/>
      <c r="AP28" s="4"/>
      <c r="AS28"/>
    </row>
  </sheetData>
  <mergeCells count="39">
    <mergeCell ref="AT14:AX15"/>
    <mergeCell ref="AZ14:BA15"/>
    <mergeCell ref="A20:H20"/>
    <mergeCell ref="O17:O18"/>
    <mergeCell ref="AN17:AN18"/>
    <mergeCell ref="AP17:AP18"/>
    <mergeCell ref="AQ17:AQ18"/>
    <mergeCell ref="AR17:AR18"/>
    <mergeCell ref="I17:I18"/>
    <mergeCell ref="J17:J18"/>
    <mergeCell ref="K17:K18"/>
    <mergeCell ref="L17:L18"/>
    <mergeCell ref="M17:M18"/>
    <mergeCell ref="N17:N18"/>
    <mergeCell ref="AB16:AC16"/>
    <mergeCell ref="AE16:AF16"/>
    <mergeCell ref="F17:F18"/>
    <mergeCell ref="G17:G18"/>
    <mergeCell ref="H17:H18"/>
    <mergeCell ref="A14:O15"/>
    <mergeCell ref="Q14:AN14"/>
    <mergeCell ref="A17:A18"/>
    <mergeCell ref="B17:B18"/>
    <mergeCell ref="C17:C18"/>
    <mergeCell ref="D17:D18"/>
    <mergeCell ref="E17:E18"/>
    <mergeCell ref="AP14:AR15"/>
    <mergeCell ref="Y15:AA15"/>
    <mergeCell ref="AB15:AF15"/>
    <mergeCell ref="AG15:AN15"/>
    <mergeCell ref="A12:C12"/>
    <mergeCell ref="D12:M12"/>
    <mergeCell ref="A1:B8"/>
    <mergeCell ref="C1:AS4"/>
    <mergeCell ref="A10:C10"/>
    <mergeCell ref="D10:M10"/>
    <mergeCell ref="A11:C11"/>
    <mergeCell ref="D11:M11"/>
    <mergeCell ref="C5:AS8"/>
  </mergeCells>
  <conditionalFormatting sqref="H17:H19">
    <cfRule type="cellIs" dxfId="24" priority="20" operator="equal">
      <formula>"Muy Alta"</formula>
    </cfRule>
    <cfRule type="cellIs" dxfId="23" priority="21" operator="equal">
      <formula>"Alta"</formula>
    </cfRule>
    <cfRule type="cellIs" dxfId="22" priority="22" operator="equal">
      <formula>"Media"</formula>
    </cfRule>
    <cfRule type="cellIs" dxfId="21" priority="23" operator="equal">
      <formula>"Muy Baja"</formula>
    </cfRule>
    <cfRule type="cellIs" dxfId="20" priority="24" operator="equal">
      <formula>"Baja"</formula>
    </cfRule>
  </conditionalFormatting>
  <conditionalFormatting sqref="L17:L19">
    <cfRule type="cellIs" dxfId="19" priority="15" operator="equal">
      <formula>"Leve"</formula>
    </cfRule>
    <cfRule type="cellIs" dxfId="18" priority="16" operator="equal">
      <formula>"Catastrófico"</formula>
    </cfRule>
    <cfRule type="cellIs" dxfId="17" priority="17" operator="equal">
      <formula>"Mayor"</formula>
    </cfRule>
    <cfRule type="cellIs" dxfId="16" priority="18" operator="equal">
      <formula>"Moderado"</formula>
    </cfRule>
    <cfRule type="cellIs" dxfId="15" priority="19" operator="equal">
      <formula>"Menor"</formula>
    </cfRule>
  </conditionalFormatting>
  <conditionalFormatting sqref="O17:O19 AM17:AM19">
    <cfRule type="cellIs" dxfId="14" priority="11" operator="equal">
      <formula>"EXTREMO"</formula>
    </cfRule>
    <cfRule type="cellIs" dxfId="13" priority="12" operator="equal">
      <formula>"ALTO"</formula>
    </cfRule>
    <cfRule type="cellIs" dxfId="12" priority="13" operator="equal">
      <formula>"BAJO"</formula>
    </cfRule>
    <cfRule type="cellIs" dxfId="11" priority="14" operator="equal">
      <formula>"MODERADO"</formula>
    </cfRule>
  </conditionalFormatting>
  <conditionalFormatting sqref="AH17:AH19">
    <cfRule type="cellIs" dxfId="10" priority="6" operator="equal">
      <formula>"Muy Baja"</formula>
    </cfRule>
    <cfRule type="cellIs" dxfId="9" priority="7" operator="equal">
      <formula>"Baja"</formula>
    </cfRule>
    <cfRule type="cellIs" dxfId="8" priority="8" operator="equal">
      <formula>"Media"</formula>
    </cfRule>
    <cfRule type="cellIs" dxfId="7" priority="9" operator="equal">
      <formula>"Muy Alta"</formula>
    </cfRule>
    <cfRule type="cellIs" dxfId="6" priority="10" operator="equal">
      <formula>"Alta"</formula>
    </cfRule>
  </conditionalFormatting>
  <conditionalFormatting sqref="AJ17:AJ19">
    <cfRule type="cellIs" dxfId="5" priority="1" operator="equal">
      <formula>"Catastrófico"</formula>
    </cfRule>
    <cfRule type="cellIs" dxfId="4" priority="2" operator="equal">
      <formula>"Mayor"</formula>
    </cfRule>
    <cfRule type="cellIs" dxfId="3" priority="3" operator="equal">
      <formula>"Moderado"</formula>
    </cfRule>
    <cfRule type="cellIs" dxfId="2" priority="4" operator="equal">
      <formula>"Menor"</formula>
    </cfRule>
    <cfRule type="cellIs" dxfId="1" priority="5" operator="equal">
      <formula>"Leve"</formula>
    </cfRule>
  </conditionalFormatting>
  <hyperlinks>
    <hyperlink ref="A14:O15" location="Instructivo!A1" display="IDENTIFICACIÓN DEL RIESGO" xr:uid="{0680A797-CD8F-4B87-AF5D-703929A25085}"/>
  </hyperlinks>
  <pageMargins left="0.70866141732283472" right="0.70866141732283472" top="0.74803149606299213" bottom="0.74803149606299213" header="0.31496062992125984" footer="0.31496062992125984"/>
  <pageSetup paperSize="41" scale="11" orientation="landscape" r:id="rId1"/>
  <colBreaks count="1" manualBreakCount="1">
    <brk id="16" max="19"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FED36A9B-1D0A-4D2E-A495-6D548D5951CE}">
          <x14:formula1>
            <xm:f>Datos!$P$38:$P$39</xm:f>
          </x14:formula1>
          <xm:sqref>AE17:AE19</xm:sqref>
        </x14:dataValidation>
        <x14:dataValidation type="list" allowBlank="1" showInputMessage="1" showErrorMessage="1" xr:uid="{72FB4580-2E31-40B5-BE63-9F8A0BBEEA15}">
          <x14:formula1>
            <xm:f>Datos!$P$34:$P$35</xm:f>
          </x14:formula1>
          <xm:sqref>AD17:AD19</xm:sqref>
        </x14:dataValidation>
        <x14:dataValidation type="list" allowBlank="1" showInputMessage="1" showErrorMessage="1" xr:uid="{F52E4124-8F33-47A2-B169-B12BAEF54EBF}">
          <x14:formula1>
            <xm:f>Datos!$P$30:$P$31</xm:f>
          </x14:formula1>
          <xm:sqref>AB17:AB19</xm:sqref>
        </x14:dataValidation>
        <x14:dataValidation type="list" allowBlank="1" showInputMessage="1" showErrorMessage="1" xr:uid="{C9065D70-4C51-43D5-9EAE-6C7D2CAA0CD2}">
          <x14:formula1>
            <xm:f>Instructivo!$E$3:$E$9</xm:f>
          </x14:formula1>
          <xm:sqref>F17:F19</xm:sqref>
        </x14:dataValidation>
        <x14:dataValidation type="list" allowBlank="1" showInputMessage="1" showErrorMessage="1" xr:uid="{0EE66342-6FA1-4C10-8455-F0A6607DD17C}">
          <x14:formula1>
            <xm:f>Datos!$P$25:$P$26</xm:f>
          </x14:formula1>
          <xm:sqref>Z17:Z19</xm:sqref>
        </x14:dataValidation>
        <x14:dataValidation type="list" allowBlank="1" showInputMessage="1" showErrorMessage="1" xr:uid="{9C9FCE54-2B49-42A5-AFB6-2B43CD60E2D5}">
          <x14:formula1>
            <xm:f>Datos!$P$19:$P$22</xm:f>
          </x14:formula1>
          <xm:sqref>Y17:Y19</xm:sqref>
        </x14:dataValidation>
        <x14:dataValidation type="list" allowBlank="1" showInputMessage="1" showErrorMessage="1" xr:uid="{8B84231E-9D21-4DBC-8D1B-6AED7698726C}">
          <x14:formula1>
            <xm:f>Datos!$O$3:$O$15</xm:f>
          </x14:formula1>
          <xm:sqref>J17:J19</xm:sqref>
        </x14:dataValidation>
        <x14:dataValidation type="list" allowBlank="1" showInputMessage="1" showErrorMessage="1" xr:uid="{365F8F07-1198-4688-B9DF-B06477A3F4C3}">
          <x14:formula1>
            <xm:f>Datos!$A$4:$A$6</xm:f>
          </x14:formula1>
          <xm:sqref>B17:B19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Q26" sqref="Q26"/>
    </sheetView>
  </sheetViews>
  <sheetFormatPr baseColWidth="10" defaultColWidth="11.3984375" defaultRowHeight="14.25" x14ac:dyDescent="0.45"/>
  <cols>
    <col min="7" max="7" width="14.86328125" customWidth="1"/>
    <col min="10" max="10" width="33" customWidth="1"/>
    <col min="15" max="15" width="81.3984375" customWidth="1"/>
  </cols>
  <sheetData>
    <row r="3" spans="1:17" x14ac:dyDescent="0.45">
      <c r="A3" s="21" t="s">
        <v>234</v>
      </c>
      <c r="D3" t="s">
        <v>235</v>
      </c>
      <c r="G3" t="s">
        <v>236</v>
      </c>
      <c r="J3" t="s">
        <v>237</v>
      </c>
      <c r="O3" t="s">
        <v>238</v>
      </c>
      <c r="P3" t="s">
        <v>236</v>
      </c>
    </row>
    <row r="4" spans="1:17" x14ac:dyDescent="0.45">
      <c r="A4" t="s">
        <v>239</v>
      </c>
      <c r="D4" t="s">
        <v>240</v>
      </c>
      <c r="E4" s="20">
        <v>0.2</v>
      </c>
      <c r="G4" t="s">
        <v>241</v>
      </c>
      <c r="H4" s="20">
        <v>0.2</v>
      </c>
      <c r="J4" t="s">
        <v>242</v>
      </c>
      <c r="K4" t="s">
        <v>243</v>
      </c>
      <c r="O4" t="s">
        <v>244</v>
      </c>
      <c r="P4" s="3" t="s">
        <v>245</v>
      </c>
      <c r="Q4" s="23">
        <v>0.2</v>
      </c>
    </row>
    <row r="5" spans="1:17" x14ac:dyDescent="0.45">
      <c r="A5" t="s">
        <v>118</v>
      </c>
      <c r="D5" t="s">
        <v>246</v>
      </c>
      <c r="E5" s="20">
        <v>0.4</v>
      </c>
      <c r="G5" t="s">
        <v>247</v>
      </c>
      <c r="H5" s="20">
        <v>0.4</v>
      </c>
      <c r="J5" t="s">
        <v>248</v>
      </c>
      <c r="K5" t="s">
        <v>243</v>
      </c>
      <c r="O5" s="22" t="s">
        <v>249</v>
      </c>
      <c r="P5" s="3" t="s">
        <v>250</v>
      </c>
      <c r="Q5" s="23">
        <v>0.4</v>
      </c>
    </row>
    <row r="6" spans="1:17" x14ac:dyDescent="0.45">
      <c r="A6" t="s">
        <v>67</v>
      </c>
      <c r="D6" t="s">
        <v>251</v>
      </c>
      <c r="E6" s="20">
        <v>0.6</v>
      </c>
      <c r="G6" t="s">
        <v>252</v>
      </c>
      <c r="H6" s="20">
        <v>0.6</v>
      </c>
      <c r="J6" t="s">
        <v>253</v>
      </c>
      <c r="K6" t="s">
        <v>252</v>
      </c>
      <c r="O6" t="s">
        <v>254</v>
      </c>
      <c r="P6" s="3" t="s">
        <v>255</v>
      </c>
      <c r="Q6" s="23">
        <v>0.6</v>
      </c>
    </row>
    <row r="7" spans="1:17" x14ac:dyDescent="0.45">
      <c r="D7" t="s">
        <v>256</v>
      </c>
      <c r="E7" s="20">
        <v>0.8</v>
      </c>
      <c r="G7" t="s">
        <v>257</v>
      </c>
      <c r="H7" s="20">
        <v>0.8</v>
      </c>
      <c r="J7" t="s">
        <v>258</v>
      </c>
      <c r="K7" t="s">
        <v>259</v>
      </c>
      <c r="O7" t="s">
        <v>260</v>
      </c>
      <c r="P7" s="3" t="s">
        <v>261</v>
      </c>
      <c r="Q7" s="23">
        <v>0.8</v>
      </c>
    </row>
    <row r="8" spans="1:17" x14ac:dyDescent="0.45">
      <c r="D8" t="s">
        <v>262</v>
      </c>
      <c r="E8" s="20">
        <v>1</v>
      </c>
      <c r="G8" t="s">
        <v>263</v>
      </c>
      <c r="H8" s="20">
        <v>1</v>
      </c>
      <c r="J8" t="s">
        <v>264</v>
      </c>
      <c r="K8" t="s">
        <v>265</v>
      </c>
      <c r="O8" t="s">
        <v>266</v>
      </c>
      <c r="P8" s="3" t="s">
        <v>267</v>
      </c>
      <c r="Q8" s="23">
        <v>1</v>
      </c>
    </row>
    <row r="9" spans="1:17" x14ac:dyDescent="0.45">
      <c r="J9" t="s">
        <v>268</v>
      </c>
      <c r="K9" t="s">
        <v>243</v>
      </c>
    </row>
    <row r="10" spans="1:17" x14ac:dyDescent="0.45">
      <c r="J10" t="s">
        <v>269</v>
      </c>
      <c r="K10" t="s">
        <v>252</v>
      </c>
      <c r="O10" t="s">
        <v>270</v>
      </c>
    </row>
    <row r="11" spans="1:17" x14ac:dyDescent="0.45">
      <c r="J11" t="s">
        <v>271</v>
      </c>
      <c r="K11" t="s">
        <v>252</v>
      </c>
      <c r="O11" t="s">
        <v>272</v>
      </c>
      <c r="P11" s="3" t="s">
        <v>245</v>
      </c>
      <c r="Q11" s="23">
        <v>0.2</v>
      </c>
    </row>
    <row r="12" spans="1:17" ht="30.75" customHeight="1" x14ac:dyDescent="0.45">
      <c r="J12" t="s">
        <v>273</v>
      </c>
      <c r="K12" t="s">
        <v>259</v>
      </c>
      <c r="O12" s="22" t="s">
        <v>274</v>
      </c>
      <c r="P12" s="3" t="s">
        <v>250</v>
      </c>
      <c r="Q12" s="23">
        <v>0.4</v>
      </c>
    </row>
    <row r="13" spans="1:17" ht="28.5" x14ac:dyDescent="0.45">
      <c r="J13" t="s">
        <v>275</v>
      </c>
      <c r="K13" t="s">
        <v>265</v>
      </c>
      <c r="O13" s="22" t="s">
        <v>71</v>
      </c>
      <c r="P13" s="3" t="s">
        <v>255</v>
      </c>
      <c r="Q13" s="23">
        <v>0.6</v>
      </c>
    </row>
    <row r="14" spans="1:17" ht="28.5" x14ac:dyDescent="0.45">
      <c r="J14" t="s">
        <v>276</v>
      </c>
      <c r="K14" t="s">
        <v>252</v>
      </c>
      <c r="O14" s="22" t="s">
        <v>122</v>
      </c>
      <c r="P14" s="3" t="s">
        <v>261</v>
      </c>
      <c r="Q14" s="23">
        <v>0.8</v>
      </c>
    </row>
    <row r="15" spans="1:17" x14ac:dyDescent="0.45">
      <c r="J15" t="s">
        <v>277</v>
      </c>
      <c r="K15" t="s">
        <v>252</v>
      </c>
      <c r="O15" s="22" t="s">
        <v>278</v>
      </c>
      <c r="P15" s="3" t="s">
        <v>267</v>
      </c>
      <c r="Q15" s="23">
        <v>1</v>
      </c>
    </row>
    <row r="16" spans="1:17" x14ac:dyDescent="0.45">
      <c r="J16" t="s">
        <v>279</v>
      </c>
      <c r="K16" t="s">
        <v>252</v>
      </c>
    </row>
    <row r="17" spans="10:17" x14ac:dyDescent="0.45">
      <c r="J17" t="s">
        <v>280</v>
      </c>
      <c r="K17" t="s">
        <v>259</v>
      </c>
    </row>
    <row r="18" spans="10:17" x14ac:dyDescent="0.45">
      <c r="J18" t="s">
        <v>281</v>
      </c>
      <c r="K18" t="s">
        <v>265</v>
      </c>
    </row>
    <row r="19" spans="10:17" x14ac:dyDescent="0.45">
      <c r="J19" t="s">
        <v>282</v>
      </c>
      <c r="K19" t="s">
        <v>252</v>
      </c>
      <c r="P19" t="s">
        <v>283</v>
      </c>
    </row>
    <row r="20" spans="10:17" x14ac:dyDescent="0.45">
      <c r="J20" t="s">
        <v>284</v>
      </c>
      <c r="K20" t="s">
        <v>252</v>
      </c>
      <c r="P20" t="s">
        <v>99</v>
      </c>
      <c r="Q20" s="20">
        <v>0.25</v>
      </c>
    </row>
    <row r="21" spans="10:17" x14ac:dyDescent="0.45">
      <c r="J21" t="s">
        <v>285</v>
      </c>
      <c r="K21" t="s">
        <v>259</v>
      </c>
      <c r="P21" t="s">
        <v>78</v>
      </c>
      <c r="Q21" s="20">
        <v>0.15</v>
      </c>
    </row>
    <row r="22" spans="10:17" x14ac:dyDescent="0.45">
      <c r="J22" t="s">
        <v>286</v>
      </c>
      <c r="K22" t="s">
        <v>259</v>
      </c>
      <c r="P22" t="s">
        <v>112</v>
      </c>
      <c r="Q22" s="20">
        <v>0.1</v>
      </c>
    </row>
    <row r="23" spans="10:17" x14ac:dyDescent="0.45">
      <c r="J23" t="s">
        <v>287</v>
      </c>
      <c r="K23" t="s">
        <v>265</v>
      </c>
    </row>
    <row r="24" spans="10:17" x14ac:dyDescent="0.45">
      <c r="J24" t="s">
        <v>288</v>
      </c>
      <c r="K24" t="s">
        <v>259</v>
      </c>
      <c r="P24" t="s">
        <v>289</v>
      </c>
    </row>
    <row r="25" spans="10:17" x14ac:dyDescent="0.45">
      <c r="J25" t="s">
        <v>290</v>
      </c>
      <c r="K25" t="s">
        <v>259</v>
      </c>
      <c r="P25" t="s">
        <v>291</v>
      </c>
      <c r="Q25" s="20">
        <v>0.25</v>
      </c>
    </row>
    <row r="26" spans="10:17" x14ac:dyDescent="0.45">
      <c r="J26" t="s">
        <v>292</v>
      </c>
      <c r="K26" t="s">
        <v>259</v>
      </c>
      <c r="P26" t="s">
        <v>79</v>
      </c>
      <c r="Q26" s="20">
        <v>0.15</v>
      </c>
    </row>
    <row r="27" spans="10:17" x14ac:dyDescent="0.45">
      <c r="J27" t="s">
        <v>293</v>
      </c>
      <c r="K27" t="s">
        <v>259</v>
      </c>
    </row>
    <row r="28" spans="10:17" x14ac:dyDescent="0.45">
      <c r="J28" t="s">
        <v>294</v>
      </c>
      <c r="K28" t="s">
        <v>265</v>
      </c>
    </row>
    <row r="29" spans="10:17" x14ac:dyDescent="0.45">
      <c r="P29" t="s">
        <v>295</v>
      </c>
    </row>
    <row r="30" spans="10:17" x14ac:dyDescent="0.45">
      <c r="P30" t="s">
        <v>80</v>
      </c>
    </row>
    <row r="31" spans="10:17" x14ac:dyDescent="0.45">
      <c r="P31" t="s">
        <v>296</v>
      </c>
    </row>
    <row r="33" spans="16:16" x14ac:dyDescent="0.45">
      <c r="P33" t="s">
        <v>297</v>
      </c>
    </row>
    <row r="34" spans="16:16" x14ac:dyDescent="0.45">
      <c r="P34" t="s">
        <v>101</v>
      </c>
    </row>
    <row r="35" spans="16:16" x14ac:dyDescent="0.45">
      <c r="P35" t="s">
        <v>82</v>
      </c>
    </row>
    <row r="37" spans="16:16" x14ac:dyDescent="0.45">
      <c r="P37" t="s">
        <v>298</v>
      </c>
    </row>
    <row r="38" spans="16:16" x14ac:dyDescent="0.45">
      <c r="P38" t="s">
        <v>83</v>
      </c>
    </row>
    <row r="39" spans="16:16" x14ac:dyDescent="0.45">
      <c r="P39" t="s">
        <v>299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B1" zoomScale="80" zoomScaleNormal="80" workbookViewId="0">
      <selection activeCell="E56" sqref="E56"/>
    </sheetView>
  </sheetViews>
  <sheetFormatPr baseColWidth="10" defaultColWidth="11.3984375" defaultRowHeight="14.25" x14ac:dyDescent="0.45"/>
  <cols>
    <col min="2" max="2" width="15" customWidth="1"/>
    <col min="3" max="3" width="17.59765625" bestFit="1" customWidth="1"/>
    <col min="4" max="4" width="29.59765625" customWidth="1"/>
    <col min="5" max="5" width="31.73046875" customWidth="1"/>
    <col min="6" max="6" width="50" customWidth="1"/>
    <col min="7" max="7" width="16.3984375" customWidth="1"/>
    <col min="8" max="8" width="19" customWidth="1"/>
    <col min="9" max="9" width="19.73046875" customWidth="1"/>
    <col min="10" max="10" width="33.73046875" customWidth="1"/>
    <col min="11" max="11" width="38.1328125" customWidth="1"/>
    <col min="12" max="12" width="17" customWidth="1"/>
  </cols>
  <sheetData>
    <row r="2" spans="1:12" x14ac:dyDescent="0.45">
      <c r="E2" s="72" t="s">
        <v>300</v>
      </c>
      <c r="F2" s="72" t="s">
        <v>301</v>
      </c>
    </row>
    <row r="3" spans="1:12" ht="42.75" x14ac:dyDescent="0.45">
      <c r="E3" s="71" t="s">
        <v>302</v>
      </c>
      <c r="F3" s="70" t="s">
        <v>303</v>
      </c>
    </row>
    <row r="4" spans="1:12" ht="42.75" x14ac:dyDescent="0.45">
      <c r="E4" s="71" t="s">
        <v>304</v>
      </c>
      <c r="F4" s="70" t="s">
        <v>305</v>
      </c>
    </row>
    <row r="5" spans="1:12" ht="142.5" x14ac:dyDescent="0.45">
      <c r="E5" s="71" t="s">
        <v>306</v>
      </c>
      <c r="F5" s="70" t="s">
        <v>307</v>
      </c>
    </row>
    <row r="6" spans="1:12" ht="42.75" x14ac:dyDescent="0.45">
      <c r="E6" s="71" t="s">
        <v>308</v>
      </c>
      <c r="F6" s="70" t="s">
        <v>309</v>
      </c>
    </row>
    <row r="7" spans="1:12" ht="71.25" x14ac:dyDescent="0.45">
      <c r="E7" s="71" t="s">
        <v>310</v>
      </c>
      <c r="F7" s="70" t="s">
        <v>311</v>
      </c>
    </row>
    <row r="8" spans="1:12" ht="42.75" x14ac:dyDescent="0.45">
      <c r="E8" s="71" t="s">
        <v>312</v>
      </c>
      <c r="F8" s="70" t="s">
        <v>313</v>
      </c>
    </row>
    <row r="9" spans="1:12" ht="71.25" x14ac:dyDescent="0.45">
      <c r="E9" s="71" t="s">
        <v>314</v>
      </c>
      <c r="F9" s="70" t="s">
        <v>315</v>
      </c>
    </row>
    <row r="11" spans="1:12" x14ac:dyDescent="0.45">
      <c r="B11" s="363" t="s">
        <v>316</v>
      </c>
      <c r="C11" s="363"/>
      <c r="D11" s="363"/>
      <c r="E11" s="363"/>
      <c r="F11" s="363"/>
      <c r="G11" s="363"/>
      <c r="H11" s="363"/>
      <c r="I11" s="363"/>
      <c r="J11" s="363"/>
      <c r="K11" s="363"/>
      <c r="L11" s="363"/>
    </row>
    <row r="12" spans="1:12" x14ac:dyDescent="0.45">
      <c r="B12" s="363"/>
      <c r="C12" s="363"/>
      <c r="D12" s="363"/>
      <c r="E12" s="363"/>
      <c r="F12" s="363"/>
      <c r="G12" s="363"/>
      <c r="H12" s="363"/>
      <c r="I12" s="363"/>
      <c r="J12" s="363"/>
      <c r="K12" s="363"/>
      <c r="L12" s="363"/>
    </row>
    <row r="13" spans="1:12" ht="23.25" x14ac:dyDescent="0.45">
      <c r="B13" s="364" t="s">
        <v>317</v>
      </c>
      <c r="C13" s="364"/>
      <c r="D13" s="364"/>
      <c r="E13" s="364"/>
      <c r="F13" s="364"/>
      <c r="G13" s="364"/>
      <c r="H13" s="364"/>
      <c r="I13" s="364"/>
      <c r="J13" s="364"/>
      <c r="K13" s="364"/>
      <c r="L13" s="364"/>
    </row>
    <row r="15" spans="1:12" ht="28.5" x14ac:dyDescent="0.45">
      <c r="A15" s="41" t="s">
        <v>318</v>
      </c>
      <c r="B15" s="42">
        <v>1</v>
      </c>
      <c r="C15" s="349" t="s">
        <v>319</v>
      </c>
      <c r="D15" s="350"/>
      <c r="E15" s="350"/>
      <c r="F15" s="350"/>
      <c r="G15" s="350"/>
      <c r="H15" s="350"/>
      <c r="I15" s="350"/>
      <c r="J15" s="350"/>
      <c r="K15" s="350"/>
      <c r="L15" s="350"/>
    </row>
    <row r="16" spans="1:12" ht="18.399999999999999" thickBot="1" x14ac:dyDescent="0.5">
      <c r="C16" s="341"/>
      <c r="D16" s="342"/>
      <c r="E16" s="342"/>
      <c r="F16" s="342"/>
      <c r="G16" s="342"/>
      <c r="H16" s="342"/>
      <c r="I16" s="342"/>
      <c r="J16" s="342"/>
      <c r="K16" s="342"/>
      <c r="L16" s="342"/>
    </row>
    <row r="17" spans="1:12" ht="18.399999999999999" thickBot="1" x14ac:dyDescent="0.5">
      <c r="B17" s="365" t="s">
        <v>320</v>
      </c>
      <c r="C17" s="366"/>
      <c r="D17" s="366"/>
      <c r="E17" s="366"/>
      <c r="F17" s="367"/>
      <c r="G17" s="43"/>
      <c r="H17" s="365" t="s">
        <v>321</v>
      </c>
      <c r="I17" s="368"/>
      <c r="J17" s="368"/>
      <c r="K17" s="368"/>
      <c r="L17" s="369"/>
    </row>
    <row r="18" spans="1:12" ht="23.25" x14ac:dyDescent="0.45">
      <c r="B18" s="44" t="s">
        <v>322</v>
      </c>
      <c r="C18" s="355" t="s">
        <v>50</v>
      </c>
      <c r="D18" s="356"/>
      <c r="E18" s="356"/>
      <c r="F18" s="357"/>
      <c r="G18" s="43"/>
      <c r="H18" s="44" t="s">
        <v>322</v>
      </c>
      <c r="I18" s="358" t="s">
        <v>50</v>
      </c>
      <c r="J18" s="358"/>
      <c r="K18" s="358"/>
      <c r="L18" s="359"/>
    </row>
    <row r="19" spans="1:12" ht="18" x14ac:dyDescent="0.5">
      <c r="B19" s="45">
        <v>100</v>
      </c>
      <c r="C19" s="46" t="s">
        <v>262</v>
      </c>
      <c r="D19" s="360" t="s">
        <v>323</v>
      </c>
      <c r="E19" s="361"/>
      <c r="F19" s="362"/>
      <c r="G19" s="47"/>
      <c r="H19" s="45">
        <v>100</v>
      </c>
      <c r="I19" s="46" t="s">
        <v>324</v>
      </c>
      <c r="J19" s="360" t="s">
        <v>325</v>
      </c>
      <c r="K19" s="361"/>
      <c r="L19" s="362"/>
    </row>
    <row r="20" spans="1:12" ht="18" x14ac:dyDescent="0.5">
      <c r="B20" s="45">
        <v>80</v>
      </c>
      <c r="C20" s="48" t="s">
        <v>256</v>
      </c>
      <c r="D20" s="343" t="s">
        <v>326</v>
      </c>
      <c r="E20" s="344"/>
      <c r="F20" s="345"/>
      <c r="G20" s="47"/>
      <c r="H20" s="45">
        <v>80</v>
      </c>
      <c r="I20" s="48" t="s">
        <v>327</v>
      </c>
      <c r="J20" s="343" t="s">
        <v>328</v>
      </c>
      <c r="K20" s="344"/>
      <c r="L20" s="345"/>
    </row>
    <row r="21" spans="1:12" ht="18" x14ac:dyDescent="0.5">
      <c r="B21" s="45">
        <v>60</v>
      </c>
      <c r="C21" s="49" t="s">
        <v>251</v>
      </c>
      <c r="D21" s="343" t="s">
        <v>329</v>
      </c>
      <c r="E21" s="344"/>
      <c r="F21" s="345"/>
      <c r="G21" s="47"/>
      <c r="H21" s="45">
        <v>60</v>
      </c>
      <c r="I21" s="49" t="s">
        <v>330</v>
      </c>
      <c r="J21" s="343" t="s">
        <v>331</v>
      </c>
      <c r="K21" s="344"/>
      <c r="L21" s="345"/>
    </row>
    <row r="22" spans="1:12" ht="18" x14ac:dyDescent="0.5">
      <c r="B22" s="45">
        <v>40</v>
      </c>
      <c r="C22" s="50" t="s">
        <v>246</v>
      </c>
      <c r="D22" s="343" t="s">
        <v>332</v>
      </c>
      <c r="E22" s="344"/>
      <c r="F22" s="345"/>
      <c r="G22" s="47"/>
      <c r="H22" s="45">
        <v>40</v>
      </c>
      <c r="I22" s="50" t="s">
        <v>333</v>
      </c>
      <c r="J22" s="343" t="s">
        <v>334</v>
      </c>
      <c r="K22" s="344"/>
      <c r="L22" s="345"/>
    </row>
    <row r="23" spans="1:12" ht="18.399999999999999" thickBot="1" x14ac:dyDescent="0.55000000000000004">
      <c r="B23" s="51">
        <v>20</v>
      </c>
      <c r="C23" s="52" t="s">
        <v>240</v>
      </c>
      <c r="D23" s="346" t="s">
        <v>335</v>
      </c>
      <c r="E23" s="347"/>
      <c r="F23" s="348"/>
      <c r="G23" s="47"/>
      <c r="H23" s="51">
        <v>20</v>
      </c>
      <c r="I23" s="52" t="s">
        <v>336</v>
      </c>
      <c r="J23" s="346" t="s">
        <v>337</v>
      </c>
      <c r="K23" s="347"/>
      <c r="L23" s="348"/>
    </row>
    <row r="24" spans="1:12" x14ac:dyDescent="0.45">
      <c r="B24" s="43" t="s">
        <v>338</v>
      </c>
      <c r="C24" s="43"/>
      <c r="D24" s="43"/>
      <c r="E24" s="43"/>
      <c r="F24" s="43"/>
      <c r="G24" s="43"/>
      <c r="H24" s="43" t="s">
        <v>338</v>
      </c>
      <c r="I24" s="43"/>
      <c r="J24" s="43"/>
      <c r="K24" s="43"/>
      <c r="L24" s="43"/>
    </row>
    <row r="27" spans="1:12" ht="28.5" x14ac:dyDescent="0.45">
      <c r="A27" s="41" t="s">
        <v>318</v>
      </c>
      <c r="B27" s="42">
        <v>2</v>
      </c>
      <c r="C27" s="349" t="s">
        <v>236</v>
      </c>
      <c r="D27" s="350"/>
      <c r="E27" s="350"/>
      <c r="F27" s="350"/>
      <c r="G27" s="350"/>
      <c r="H27" s="350"/>
      <c r="I27" s="350"/>
      <c r="J27" s="350"/>
      <c r="K27" s="350"/>
      <c r="L27" s="350"/>
    </row>
    <row r="28" spans="1:12" x14ac:dyDescent="0.45">
      <c r="B28" s="43"/>
      <c r="C28" s="43"/>
      <c r="D28" s="43"/>
      <c r="E28" s="43"/>
      <c r="F28" s="43"/>
      <c r="G28" s="43"/>
      <c r="H28" s="43"/>
      <c r="I28" s="43"/>
      <c r="J28" s="43"/>
      <c r="K28" s="53"/>
      <c r="L28" s="53"/>
    </row>
    <row r="29" spans="1:12" ht="18" x14ac:dyDescent="0.45">
      <c r="B29" s="351" t="s">
        <v>339</v>
      </c>
      <c r="C29" s="352"/>
      <c r="D29" s="352"/>
      <c r="E29" s="352"/>
      <c r="F29" s="352"/>
      <c r="G29" s="352"/>
      <c r="H29" s="352"/>
      <c r="I29" s="352"/>
      <c r="J29" s="352"/>
      <c r="K29" s="353"/>
      <c r="L29" s="53"/>
    </row>
    <row r="30" spans="1:12" ht="17.649999999999999" x14ac:dyDescent="0.45">
      <c r="B30" s="354" t="s">
        <v>340</v>
      </c>
      <c r="C30" s="354"/>
      <c r="D30" s="354" t="s">
        <v>341</v>
      </c>
      <c r="E30" s="354"/>
      <c r="F30" s="354" t="s">
        <v>118</v>
      </c>
      <c r="G30" s="354"/>
      <c r="H30" s="354"/>
      <c r="I30" s="354"/>
      <c r="J30" s="354"/>
      <c r="K30" s="354"/>
    </row>
    <row r="31" spans="1:12" ht="18" x14ac:dyDescent="0.45">
      <c r="B31" s="54">
        <v>100</v>
      </c>
      <c r="C31" s="55" t="s">
        <v>267</v>
      </c>
      <c r="D31" s="340" t="s">
        <v>342</v>
      </c>
      <c r="E31" s="340"/>
      <c r="F31" s="340" t="s">
        <v>278</v>
      </c>
      <c r="G31" s="340"/>
      <c r="H31" s="340"/>
      <c r="I31" s="340"/>
      <c r="J31" s="340"/>
      <c r="K31" s="340"/>
    </row>
    <row r="32" spans="1:12" ht="18" x14ac:dyDescent="0.45">
      <c r="B32" s="54">
        <v>80</v>
      </c>
      <c r="C32" s="56" t="s">
        <v>261</v>
      </c>
      <c r="D32" s="340" t="s">
        <v>343</v>
      </c>
      <c r="E32" s="340"/>
      <c r="F32" s="340" t="s">
        <v>344</v>
      </c>
      <c r="G32" s="340"/>
      <c r="H32" s="340"/>
      <c r="I32" s="340"/>
      <c r="J32" s="340"/>
      <c r="K32" s="340"/>
    </row>
    <row r="33" spans="1:26" ht="18" x14ac:dyDescent="0.45">
      <c r="B33" s="54">
        <v>60</v>
      </c>
      <c r="C33" s="57" t="s">
        <v>255</v>
      </c>
      <c r="D33" s="340" t="s">
        <v>345</v>
      </c>
      <c r="E33" s="340"/>
      <c r="F33" s="340" t="s">
        <v>346</v>
      </c>
      <c r="G33" s="340"/>
      <c r="H33" s="340"/>
      <c r="I33" s="340"/>
      <c r="J33" s="340"/>
      <c r="K33" s="340"/>
    </row>
    <row r="34" spans="1:26" ht="18" x14ac:dyDescent="0.45">
      <c r="B34" s="54">
        <v>40</v>
      </c>
      <c r="C34" s="58" t="s">
        <v>250</v>
      </c>
      <c r="D34" s="340" t="s">
        <v>347</v>
      </c>
      <c r="E34" s="340"/>
      <c r="F34" s="340" t="s">
        <v>348</v>
      </c>
      <c r="G34" s="340"/>
      <c r="H34" s="340"/>
      <c r="I34" s="340"/>
      <c r="J34" s="340"/>
      <c r="K34" s="340"/>
    </row>
    <row r="35" spans="1:26" ht="18" x14ac:dyDescent="0.45">
      <c r="B35" s="54">
        <v>20</v>
      </c>
      <c r="C35" s="59" t="s">
        <v>245</v>
      </c>
      <c r="D35" s="340" t="s">
        <v>349</v>
      </c>
      <c r="E35" s="340"/>
      <c r="F35" s="340" t="s">
        <v>272</v>
      </c>
      <c r="G35" s="340"/>
      <c r="H35" s="340"/>
      <c r="I35" s="340"/>
      <c r="J35" s="340"/>
      <c r="K35" s="340"/>
    </row>
    <row r="38" spans="1:26" ht="28.5" x14ac:dyDescent="0.45">
      <c r="A38" s="41" t="s">
        <v>318</v>
      </c>
      <c r="B38" s="42"/>
      <c r="C38" s="341" t="s">
        <v>350</v>
      </c>
      <c r="D38" s="342"/>
      <c r="E38" s="342"/>
      <c r="F38" s="342"/>
      <c r="G38" s="342"/>
      <c r="H38" s="342"/>
      <c r="I38" s="342"/>
      <c r="J38" s="342"/>
      <c r="K38" s="342"/>
      <c r="L38" s="342"/>
      <c r="X38" s="5"/>
      <c r="Y38" s="60"/>
    </row>
    <row r="39" spans="1:26" x14ac:dyDescent="0.45">
      <c r="X39" s="5"/>
      <c r="Y39" s="60"/>
    </row>
    <row r="40" spans="1:26" ht="135.4" thickBot="1" x14ac:dyDescent="0.5">
      <c r="B40" s="61" t="s">
        <v>351</v>
      </c>
      <c r="C40" s="62" t="s">
        <v>352</v>
      </c>
      <c r="D40" s="62" t="s">
        <v>353</v>
      </c>
      <c r="E40" s="61" t="s">
        <v>354</v>
      </c>
      <c r="F40" s="61" t="s">
        <v>355</v>
      </c>
      <c r="G40" s="61" t="s">
        <v>356</v>
      </c>
      <c r="H40" s="61" t="s">
        <v>357</v>
      </c>
      <c r="I40" s="61" t="s">
        <v>358</v>
      </c>
      <c r="J40" s="61" t="s">
        <v>359</v>
      </c>
      <c r="K40" s="61" t="s">
        <v>360</v>
      </c>
      <c r="L40" s="61" t="s">
        <v>361</v>
      </c>
      <c r="M40" s="61" t="s">
        <v>362</v>
      </c>
      <c r="N40" s="61" t="s">
        <v>363</v>
      </c>
      <c r="O40" s="61" t="s">
        <v>364</v>
      </c>
      <c r="P40" s="61" t="s">
        <v>365</v>
      </c>
      <c r="Q40" s="61" t="s">
        <v>366</v>
      </c>
      <c r="R40" s="61" t="s">
        <v>367</v>
      </c>
      <c r="S40" s="61" t="s">
        <v>368</v>
      </c>
      <c r="T40" s="61" t="s">
        <v>369</v>
      </c>
      <c r="U40" s="61" t="s">
        <v>370</v>
      </c>
      <c r="V40" s="61" t="s">
        <v>371</v>
      </c>
      <c r="W40" s="61" t="s">
        <v>372</v>
      </c>
      <c r="X40" s="63" t="s">
        <v>373</v>
      </c>
      <c r="Y40" s="64" t="s">
        <v>374</v>
      </c>
      <c r="Z40" s="64" t="s">
        <v>374</v>
      </c>
    </row>
    <row r="41" spans="1:26" ht="15" x14ac:dyDescent="0.45">
      <c r="B41" s="65"/>
      <c r="C41" s="66"/>
      <c r="D41" s="66"/>
      <c r="E41" s="65"/>
      <c r="F41" s="65"/>
      <c r="G41" s="65"/>
      <c r="H41" s="65"/>
      <c r="I41" s="65"/>
      <c r="J41" s="65"/>
      <c r="K41" s="65"/>
      <c r="L41" s="65"/>
      <c r="M41" s="65"/>
      <c r="N41" s="65"/>
      <c r="O41" s="65"/>
      <c r="P41" s="65"/>
      <c r="Q41" s="65"/>
      <c r="R41" s="65"/>
      <c r="S41" s="65"/>
      <c r="T41" s="65"/>
      <c r="U41" s="65"/>
      <c r="V41" s="65"/>
      <c r="W41" s="65"/>
      <c r="X41" s="67">
        <f>COUNTIF(E41:W41,"SI")</f>
        <v>0</v>
      </c>
      <c r="Y41" s="68" t="str">
        <f>IF(OR(T41="SI",X41&gt;11),"100",IF(X41&gt;5,"80",IF(X41&gt;0,"60","")))</f>
        <v/>
      </c>
      <c r="Z41" s="69" t="str">
        <f>IF(OR(T41="SI",X41&gt;11),"CATASTRÓFICO",IF(X41&gt;5,"MAYOR",IF(X41&gt;0,"MODERADO","")))</f>
        <v/>
      </c>
    </row>
    <row r="45" spans="1:26" ht="23.25" x14ac:dyDescent="0.7">
      <c r="A45" s="335" t="s">
        <v>375</v>
      </c>
      <c r="B45" s="335"/>
      <c r="C45" s="335"/>
      <c r="D45" s="335"/>
      <c r="E45" s="335"/>
      <c r="F45" s="335"/>
      <c r="G45" s="335"/>
      <c r="H45" s="335"/>
      <c r="I45" s="335"/>
      <c r="J45" s="335"/>
    </row>
    <row r="46" spans="1:26" x14ac:dyDescent="0.45">
      <c r="C46" s="21"/>
      <c r="D46" s="5"/>
      <c r="E46" s="5"/>
      <c r="F46" s="5"/>
      <c r="G46" s="5"/>
      <c r="H46" s="5"/>
    </row>
    <row r="47" spans="1:26" ht="15.75" x14ac:dyDescent="0.45">
      <c r="B47" s="327" t="s">
        <v>319</v>
      </c>
      <c r="C47" s="82" t="s">
        <v>262</v>
      </c>
      <c r="D47" s="85"/>
      <c r="E47" s="96"/>
      <c r="F47" s="86"/>
      <c r="G47" s="96"/>
      <c r="H47" s="87"/>
      <c r="J47" s="338" t="s">
        <v>376</v>
      </c>
    </row>
    <row r="48" spans="1:26" ht="15.75" x14ac:dyDescent="0.45">
      <c r="B48" s="327"/>
      <c r="C48" s="83">
        <v>1</v>
      </c>
      <c r="D48" s="88"/>
      <c r="E48" s="97"/>
      <c r="F48" s="81"/>
      <c r="G48" s="97"/>
      <c r="H48" s="89"/>
      <c r="J48" s="339"/>
    </row>
    <row r="49" spans="2:10" ht="15.75" x14ac:dyDescent="0.45">
      <c r="B49" s="327"/>
      <c r="C49" s="82" t="s">
        <v>256</v>
      </c>
      <c r="D49" s="102"/>
      <c r="E49" s="103"/>
      <c r="F49" s="86"/>
      <c r="G49" s="96"/>
      <c r="H49" s="87"/>
      <c r="J49" s="328" t="s">
        <v>265</v>
      </c>
    </row>
    <row r="50" spans="2:10" ht="15.75" x14ac:dyDescent="0.45">
      <c r="B50" s="327"/>
      <c r="C50" s="83">
        <v>0.8</v>
      </c>
      <c r="D50" s="104"/>
      <c r="E50" s="105"/>
      <c r="F50" s="94"/>
      <c r="G50" s="101"/>
      <c r="H50" s="95"/>
      <c r="J50" s="329"/>
    </row>
    <row r="51" spans="2:10" ht="15.75" x14ac:dyDescent="0.45">
      <c r="B51" s="327"/>
      <c r="C51" s="82" t="s">
        <v>251</v>
      </c>
      <c r="D51" s="90"/>
      <c r="E51" s="98"/>
      <c r="F51" s="80"/>
      <c r="G51" s="97"/>
      <c r="H51" s="89"/>
      <c r="J51" s="330" t="s">
        <v>259</v>
      </c>
    </row>
    <row r="52" spans="2:10" ht="15.75" x14ac:dyDescent="0.45">
      <c r="B52" s="327"/>
      <c r="C52" s="83">
        <v>0.6</v>
      </c>
      <c r="D52" s="90"/>
      <c r="E52" s="98"/>
      <c r="F52" s="80"/>
      <c r="G52" s="97"/>
      <c r="H52" s="89"/>
      <c r="J52" s="331"/>
    </row>
    <row r="53" spans="2:10" ht="15.75" x14ac:dyDescent="0.45">
      <c r="B53" s="327"/>
      <c r="C53" s="82" t="s">
        <v>246</v>
      </c>
      <c r="D53" s="106"/>
      <c r="E53" s="103"/>
      <c r="F53" s="107"/>
      <c r="G53" s="96"/>
      <c r="H53" s="87"/>
      <c r="J53" s="332" t="s">
        <v>252</v>
      </c>
    </row>
    <row r="54" spans="2:10" ht="15.75" x14ac:dyDescent="0.45">
      <c r="B54" s="327"/>
      <c r="C54" s="83">
        <v>0.4</v>
      </c>
      <c r="D54" s="92"/>
      <c r="E54" s="105"/>
      <c r="F54" s="93"/>
      <c r="G54" s="101"/>
      <c r="H54" s="95"/>
      <c r="J54" s="333"/>
    </row>
    <row r="55" spans="2:10" ht="15.75" x14ac:dyDescent="0.45">
      <c r="B55" s="327"/>
      <c r="C55" s="84" t="s">
        <v>240</v>
      </c>
      <c r="D55" s="91"/>
      <c r="E55" s="99"/>
      <c r="F55" s="80"/>
      <c r="G55" s="97"/>
      <c r="H55" s="89"/>
      <c r="J55" s="336" t="s">
        <v>243</v>
      </c>
    </row>
    <row r="56" spans="2:10" ht="15.75" x14ac:dyDescent="0.45">
      <c r="B56" s="327"/>
      <c r="C56" s="83">
        <v>0.2</v>
      </c>
      <c r="D56" s="92"/>
      <c r="E56" s="100"/>
      <c r="F56" s="93"/>
      <c r="G56" s="101"/>
      <c r="H56" s="95"/>
      <c r="J56" s="337"/>
    </row>
    <row r="57" spans="2:10" ht="17.649999999999999" x14ac:dyDescent="0.45">
      <c r="D57" s="73" t="s">
        <v>245</v>
      </c>
      <c r="E57" s="77" t="s">
        <v>250</v>
      </c>
      <c r="F57" s="77" t="s">
        <v>255</v>
      </c>
      <c r="G57" s="79" t="s">
        <v>261</v>
      </c>
      <c r="H57" s="74" t="s">
        <v>267</v>
      </c>
    </row>
    <row r="58" spans="2:10" x14ac:dyDescent="0.45">
      <c r="D58" s="75">
        <v>0.2</v>
      </c>
      <c r="E58" s="78">
        <v>0.4</v>
      </c>
      <c r="F58" s="78">
        <v>0.6</v>
      </c>
      <c r="G58" s="78">
        <v>0.8</v>
      </c>
      <c r="H58" s="76">
        <v>1</v>
      </c>
    </row>
    <row r="59" spans="2:10" ht="23.25" x14ac:dyDescent="0.7">
      <c r="D59" s="334" t="s">
        <v>236</v>
      </c>
      <c r="E59" s="334"/>
      <c r="F59" s="334"/>
      <c r="G59" s="334"/>
      <c r="H59" s="334"/>
    </row>
    <row r="63" spans="2:10" x14ac:dyDescent="0.45">
      <c r="D63" s="325" t="s">
        <v>377</v>
      </c>
      <c r="E63" s="325"/>
      <c r="F63" s="325"/>
    </row>
    <row r="64" spans="2:10" x14ac:dyDescent="0.45">
      <c r="D64" s="111" t="s">
        <v>378</v>
      </c>
      <c r="E64" s="111" t="s">
        <v>379</v>
      </c>
      <c r="F64" s="111" t="s">
        <v>380</v>
      </c>
    </row>
    <row r="65" spans="4:6" ht="85.5" x14ac:dyDescent="0.45">
      <c r="D65" s="110" t="s">
        <v>381</v>
      </c>
      <c r="E65" s="70" t="s">
        <v>382</v>
      </c>
      <c r="F65" s="70" t="s">
        <v>383</v>
      </c>
    </row>
    <row r="66" spans="4:6" ht="57" x14ac:dyDescent="0.45">
      <c r="D66" s="110" t="s">
        <v>384</v>
      </c>
      <c r="E66" s="70" t="s">
        <v>385</v>
      </c>
      <c r="F66" s="110" t="s">
        <v>386</v>
      </c>
    </row>
    <row r="67" spans="4:6" ht="57" x14ac:dyDescent="0.45">
      <c r="D67" s="110" t="s">
        <v>387</v>
      </c>
      <c r="E67" s="110" t="s">
        <v>388</v>
      </c>
      <c r="F67" s="110" t="s">
        <v>389</v>
      </c>
    </row>
    <row r="69" spans="4:6" ht="30" customHeight="1" x14ac:dyDescent="0.45">
      <c r="D69" s="71" t="s">
        <v>390</v>
      </c>
      <c r="E69" s="326" t="s">
        <v>391</v>
      </c>
      <c r="F69" s="326"/>
    </row>
    <row r="70" spans="4:6" ht="30" customHeight="1" x14ac:dyDescent="0.45">
      <c r="D70" s="71" t="s">
        <v>392</v>
      </c>
      <c r="E70" s="326" t="s">
        <v>393</v>
      </c>
      <c r="F70" s="326"/>
    </row>
    <row r="73" spans="4:6" x14ac:dyDescent="0.45">
      <c r="E73" s="114" t="s">
        <v>376</v>
      </c>
      <c r="F73" s="114" t="s">
        <v>394</v>
      </c>
    </row>
    <row r="74" spans="4:6" ht="28.5" x14ac:dyDescent="0.45">
      <c r="E74" s="115" t="s">
        <v>395</v>
      </c>
      <c r="F74" s="116" t="s">
        <v>396</v>
      </c>
    </row>
    <row r="75" spans="4:6" ht="28.5" x14ac:dyDescent="0.45">
      <c r="E75" s="117" t="s">
        <v>397</v>
      </c>
      <c r="F75" s="116" t="s">
        <v>398</v>
      </c>
    </row>
    <row r="76" spans="4:6" ht="28.5" x14ac:dyDescent="0.45">
      <c r="E76" s="118" t="s">
        <v>256</v>
      </c>
      <c r="F76" s="116" t="s">
        <v>398</v>
      </c>
    </row>
    <row r="77" spans="4:6" ht="28.5" x14ac:dyDescent="0.45">
      <c r="E77" s="119" t="s">
        <v>399</v>
      </c>
      <c r="F77" s="116" t="s">
        <v>398</v>
      </c>
    </row>
  </sheetData>
  <mergeCells count="45">
    <mergeCell ref="B11:L12"/>
    <mergeCell ref="B13:L13"/>
    <mergeCell ref="C15:L15"/>
    <mergeCell ref="C16:L16"/>
    <mergeCell ref="B17:F17"/>
    <mergeCell ref="H17:L17"/>
    <mergeCell ref="C18:F18"/>
    <mergeCell ref="I18:L18"/>
    <mergeCell ref="D19:F19"/>
    <mergeCell ref="J19:L19"/>
    <mergeCell ref="D20:F20"/>
    <mergeCell ref="J20:L20"/>
    <mergeCell ref="D31:E31"/>
    <mergeCell ref="F31:K31"/>
    <mergeCell ref="D21:F21"/>
    <mergeCell ref="J21:L21"/>
    <mergeCell ref="D22:F22"/>
    <mergeCell ref="J22:L22"/>
    <mergeCell ref="D23:F23"/>
    <mergeCell ref="J23:L23"/>
    <mergeCell ref="C27:L27"/>
    <mergeCell ref="B29:K29"/>
    <mergeCell ref="B30:C30"/>
    <mergeCell ref="D30:E30"/>
    <mergeCell ref="F30:K30"/>
    <mergeCell ref="D32:E32"/>
    <mergeCell ref="F32:K32"/>
    <mergeCell ref="D33:E33"/>
    <mergeCell ref="F33:K33"/>
    <mergeCell ref="D34:E34"/>
    <mergeCell ref="F34:K34"/>
    <mergeCell ref="A45:J45"/>
    <mergeCell ref="J55:J56"/>
    <mergeCell ref="J47:J48"/>
    <mergeCell ref="D35:E35"/>
    <mergeCell ref="F35:K35"/>
    <mergeCell ref="C38:L38"/>
    <mergeCell ref="D63:F63"/>
    <mergeCell ref="E69:F69"/>
    <mergeCell ref="E70:F70"/>
    <mergeCell ref="B47:B56"/>
    <mergeCell ref="J49:J50"/>
    <mergeCell ref="J51:J52"/>
    <mergeCell ref="J53:J54"/>
    <mergeCell ref="D59:H59"/>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4B51BE-A95C-4882-99ED-5A507A0A03D1}">
  <ds:schemaRefs>
    <ds:schemaRef ds:uri="http://schemas.microsoft.com/sharepoint/v3/contenttype/forms"/>
  </ds:schemaRefs>
</ds:datastoreItem>
</file>

<file path=customXml/itemProps2.xml><?xml version="1.0" encoding="utf-8"?>
<ds:datastoreItem xmlns:ds="http://schemas.openxmlformats.org/officeDocument/2006/customXml" ds:itemID="{A168E1FF-41B3-49C0-81B2-2BD906D802CA}">
  <ds:schemaRefs>
    <ds:schemaRef ds:uri="http://purl.org/dc/terms/"/>
    <ds:schemaRef ds:uri="http://purl.org/dc/elements/1.1/"/>
    <ds:schemaRef ds:uri="http://schemas.microsoft.com/office/infopath/2007/PartnerControls"/>
    <ds:schemaRef ds:uri="http://purl.org/dc/dcmitype/"/>
    <ds:schemaRef ds:uri="http://schemas.openxmlformats.org/package/2006/metadata/core-properties"/>
    <ds:schemaRef ds:uri="d8efec78-3424-4c97-abf4-c2ff1d9e6d03"/>
    <ds:schemaRef ds:uri="http://schemas.microsoft.com/office/2006/documentManagement/types"/>
    <ds:schemaRef ds:uri="8befd943-4f51-4e42-85af-a07052259448"/>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12C7772-5AC7-4967-BFAD-481898F002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fd943-4f51-4e42-85af-a07052259448"/>
    <ds:schemaRef ds:uri="d8efec78-3424-4c97-abf4-c2ff1d9e6d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CONTROL DE CAMBIOS</vt:lpstr>
      <vt:lpstr>Riesgos Gestión #1</vt:lpstr>
      <vt:lpstr>Riesgos Gestión #2</vt:lpstr>
      <vt:lpstr>Riesgos Gestión #3</vt:lpstr>
      <vt:lpstr>Riesgos Gestión #4</vt:lpstr>
      <vt:lpstr>Datos</vt:lpstr>
      <vt:lpstr>Instructivo</vt:lpstr>
      <vt:lpstr>'Riesgos Gestión #1'!Área_de_impresión</vt:lpstr>
      <vt:lpstr>'Riesgos Gestión #2'!Área_de_impresión</vt:lpstr>
      <vt:lpstr>'Riesgos Gestión #3'!Área_de_impresión</vt:lpstr>
      <vt:lpstr>'Riesgos Gestión #4'!Área_de_impresión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Andres Orlando Torres Eusse</cp:lastModifiedBy>
  <cp:revision/>
  <dcterms:created xsi:type="dcterms:W3CDTF">2021-05-10T15:52:34Z</dcterms:created>
  <dcterms:modified xsi:type="dcterms:W3CDTF">2026-06-01T22:28:08Z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