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83" documentId="13_ncr:1_{AAE71B11-9524-474D-8E9B-769FBEFFACF0}" xr6:coauthVersionLast="47" xr6:coauthVersionMax="47" xr10:uidLastSave="{A4C38317-FB9F-4712-BAC2-17DF1DCC8D9D}"/>
  <bookViews>
    <workbookView xWindow="-108" yWindow="-108" windowWidth="23256" windowHeight="12456" tabRatio="789" firstSheet="2" activeTab="1" xr2:uid="{E9951750-6718-4E65-99C4-7D8C6E70D595}"/>
  </bookViews>
  <sheets>
    <sheet name="CONTROL DE CAMBIOS" sheetId="10" r:id="rId1"/>
    <sheet name="Riesgos Gestión #1" sheetId="7" r:id="rId2"/>
    <sheet name="Riesgos Gestión #2" sheetId="9" r:id="rId3"/>
    <sheet name="Datos" sheetId="5" r:id="rId4"/>
    <sheet name="Instructivo" sheetId="4" r:id="rId5"/>
  </sheets>
  <externalReferences>
    <externalReference r:id="rId6"/>
  </externalReferences>
  <definedNames>
    <definedName name="_xlnm.Print_Area" localSheetId="1">'Riesgos Gestión #1'!$A$1:$BB$22</definedName>
    <definedName name="_xlnm.Print_Area" localSheetId="2">'Riesgos Gestión #2'!$A$1:$BB$20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9" l="1"/>
  <c r="AF18" i="9"/>
  <c r="AF20" i="7" l="1"/>
  <c r="AF19" i="7"/>
  <c r="AF18" i="7"/>
  <c r="AF17" i="7"/>
  <c r="AA18" i="7"/>
  <c r="X18" i="7"/>
  <c r="AA18" i="9" l="1"/>
  <c r="X18" i="9"/>
  <c r="AA17" i="9"/>
  <c r="X17" i="9"/>
  <c r="K17" i="9"/>
  <c r="L17" i="9" s="1"/>
  <c r="M17" i="9" s="1"/>
  <c r="H17" i="9"/>
  <c r="I17" i="9" s="1"/>
  <c r="AI17" i="9" l="1"/>
  <c r="AG18" i="9" s="1"/>
  <c r="AG17" i="9"/>
  <c r="AH17" i="9" s="1"/>
  <c r="N17" i="9"/>
  <c r="O17" i="9" s="1"/>
  <c r="AK17" i="9"/>
  <c r="AJ17" i="9" s="1"/>
  <c r="AK18" i="9" l="1"/>
  <c r="AJ18" i="9" s="1"/>
  <c r="AL17" i="9"/>
  <c r="AM17" i="9" s="1"/>
  <c r="AH18" i="9"/>
  <c r="AI18" i="9"/>
  <c r="AL18" i="9" l="1"/>
  <c r="AM18" i="9" s="1"/>
  <c r="AA20" i="7"/>
  <c r="X20" i="7"/>
  <c r="AA19" i="7"/>
  <c r="X19" i="7"/>
  <c r="AA17" i="7"/>
  <c r="K17" i="7" l="1"/>
  <c r="L17" i="7" s="1"/>
  <c r="M17" i="7" s="1"/>
  <c r="X17" i="7"/>
  <c r="H17" i="7"/>
  <c r="I17" i="7" s="1"/>
  <c r="AI17" i="7" s="1"/>
  <c r="AG18" i="7" s="1"/>
  <c r="X41" i="4"/>
  <c r="Z41" i="4" s="1"/>
  <c r="AH18" i="7" l="1"/>
  <c r="AI18" i="7"/>
  <c r="AG19" i="7" s="1"/>
  <c r="AK17" i="7"/>
  <c r="AG17" i="7"/>
  <c r="AH17" i="7" s="1"/>
  <c r="AK20" i="7"/>
  <c r="AJ20" i="7" s="1"/>
  <c r="AI19" i="7"/>
  <c r="AG20" i="7" s="1"/>
  <c r="AH19" i="7"/>
  <c r="N17" i="7"/>
  <c r="O17" i="7" s="1"/>
  <c r="Y41" i="4"/>
  <c r="AK18" i="7" l="1"/>
  <c r="AJ17" i="7"/>
  <c r="AL17" i="7" s="1"/>
  <c r="AM17" i="7" s="1"/>
  <c r="AI20" i="7"/>
  <c r="AH20" i="7"/>
  <c r="AL20" i="7" s="1"/>
  <c r="AM20" i="7" s="1"/>
  <c r="AJ18" i="7" l="1"/>
  <c r="AL18" i="7" s="1"/>
  <c r="AM18" i="7" s="1"/>
  <c r="AK19" i="7"/>
  <c r="AJ19" i="7" s="1"/>
  <c r="AL19" i="7" s="1"/>
  <c r="AM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0757EFD-52E5-47E0-B618-FF7DEB60C42C}">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<sst xmlns="http://schemas.openxmlformats.org/spreadsheetml/2006/main" count="498" uniqueCount="312">
  <si>
    <t>CONTROL DE CAMBIOS</t>
  </si>
  <si>
    <t>A continuación se presentan los cambios realizados de los riesgos en el proceso</t>
  </si>
  <si>
    <t xml:space="preserve">FECHA </t>
  </si>
  <si>
    <t>CAMBIO REALIZADO</t>
  </si>
  <si>
    <t>Riesgo #1: Se modifica la fecha de implementación de la acción de fortalecimiento</t>
  </si>
  <si>
    <t>Riesgo #2: No requiere modificación</t>
  </si>
  <si>
    <t>Se podrán incluir más filas de acuerdo a la cambios realizados</t>
  </si>
  <si>
    <t xml:space="preserve">DIRECCIONAMIENTO ESTRATÉGICO </t>
  </si>
  <si>
    <t>CÓDIGO</t>
  </si>
  <si>
    <t>E-DES-FT-015</t>
  </si>
  <si>
    <t>VERSIÓN</t>
  </si>
  <si>
    <t>11</t>
  </si>
  <si>
    <t>MAPA DE RIESGOS DE GESTIÓN Y RIESGOS FISCALES</t>
  </si>
  <si>
    <t>PÁGINA</t>
  </si>
  <si>
    <t>1 DE 2</t>
  </si>
  <si>
    <t>VIGENTE DESDE</t>
  </si>
  <si>
    <t>Proceso</t>
  </si>
  <si>
    <t>SERVICIO A LA CIUDADANÍA</t>
  </si>
  <si>
    <t>Objetivo del Proceso</t>
  </si>
  <si>
    <t>Desarrollar acciones orientadas a la prestación de un servicio amable, respetuoso, digno, humano e incluyente a la ciudadanía; orientando y divulgando de manera ágil, eficiente y efectiva, los servicios y el modelo pedagógico del IDIPRON y direccionando oportunamente los requerimientos ciudadanos, para lograr una ciudadanía satisfecha con el servicio y la atención que se prestada por el proceso.</t>
  </si>
  <si>
    <t>Alcance</t>
  </si>
  <si>
    <t xml:space="preserve">Inicia con la identificación de las necesidades de los usuarios así como las especificaciones y requisitos del servicio, incluye la divulgación de los eventos y proyectos de la entidad, la administración del Sistema de peticiones, quejas, reclamos, sugerencias y denuncias en el Instituto, el seguimiento a las respuestas ciudadanas y finaliza con los ciudadanos orientados y la evaluación de la satisfacción en la prestación de los servicios todo teniendo en cuenta el cumplimiento de los protocolos de atención establecidos en la entidad. </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</si>
  <si>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</si>
  <si>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</si>
  <si>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</si>
  <si>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</si>
  <si>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</si>
  <si>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</si>
  <si>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</si>
  <si>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</si>
  <si>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</si>
  <si>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</si>
  <si>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</si>
  <si>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</si>
  <si>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</si>
  <si>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</si>
  <si>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</si>
  <si>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</si>
  <si>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</si>
  <si>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</si>
  <si>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</si>
  <si>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</si>
  <si>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</si>
  <si>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</si>
  <si>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</si>
  <si>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</si>
  <si>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</si>
  <si>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</si>
  <si>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</si>
  <si>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</si>
  <si>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</si>
  <si>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</si>
  <si>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</si>
  <si>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</si>
  <si>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</si>
  <si>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</si>
  <si>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</si>
  <si>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</si>
  <si>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</si>
  <si>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</si>
  <si>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</si>
  <si>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</si>
  <si>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</si>
  <si>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</si>
  <si>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</si>
  <si>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</si>
  <si>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</si>
  <si>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</si>
  <si>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</si>
  <si>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</si>
  <si>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</si>
  <si>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</si>
  <si>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</si>
  <si>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Sanciones de entes de control.</t>
  </si>
  <si>
    <t>Incumplimiento de los términos de ley para la gestión de peticiones ciudadanas.</t>
  </si>
  <si>
    <t>Posibilidad de afectación reputacional por sanciones de entes de control debido al incumplimiento de los términos de ley para la gestión de peticiones ciudadanas ocasionado por el no seguimiento realizado por parte del proceso de Servicio a la Ciudadanía.</t>
  </si>
  <si>
    <t>El riesgo afecta la imagen de la entidad con algunos usuarios de relevancia frente al logro de los objetivos.</t>
  </si>
  <si>
    <t>Usuario/a administrador BTE</t>
  </si>
  <si>
    <t xml:space="preserve">Diariamente </t>
  </si>
  <si>
    <t xml:space="preserve"> Revisar las peticiones asignadas a cada dependencia, verificando el semáforo para el cumplimiento de los términos de ley.</t>
  </si>
  <si>
    <t>Se verifica el semáforo de los términos de ley de cada petición asignada a cada dependencia por el sistema BTE.</t>
  </si>
  <si>
    <t>Cuando se identifica que el semáforo se encuentra en rojo, se genera un reporte a las dependencias, para responder la petición de manera inmediata.</t>
  </si>
  <si>
    <t xml:space="preserve">Pantallazo del semáforo desde el/la usuario/a administrador/a
Correo electrónico de peticiones vencidas por semáforo en rojo. 
</t>
  </si>
  <si>
    <t>Preventivo</t>
  </si>
  <si>
    <t>Automático</t>
  </si>
  <si>
    <t>Documentado</t>
  </si>
  <si>
    <t>Se encuentra documentado en el manual del usuarios del SDQS</t>
  </si>
  <si>
    <t>Continua</t>
  </si>
  <si>
    <t>Con registro</t>
  </si>
  <si>
    <t>REDUCIR EL RIESGO</t>
  </si>
  <si>
    <t xml:space="preserve">Realizar una pieza comunicacional para recordar el cumplimiento de los términos de ley para la gestión de peticiones ciudadanas y socializar mediante correo electrónico con los(las) funcionario(as) y contratistas de la entidad. </t>
  </si>
  <si>
    <t>El/la servidor/a del Proceso Servicio a la Ciudadanía</t>
  </si>
  <si>
    <t xml:space="preserve">Control 1: 
Durante el primer cuatrimestre de la vigencia 2026, se realizò la revisión diaria del Sistema Bogotá te Escucha con el fin de identificar  las peticiones que ingresan a la entidad y el estado de gestiòn y  cumplimiento de los tèrminos de Ley  de las peticiones que se encuentran en las diferentes dependencias de la entidad. 
Diariamente, desde servicio al ciudadano, se consulta en la pestaña del BTE, mis pendientes por gestionar en la cual aparecen semaforizadas todas las  peticiones que se encuentran en gestiòn de la entidad. y se envìan, via correo electrònico, junto con el pantallazo respectivo  las alertas preventivas para el cumplimiento de tèrminos de Ley. 
Como evidencia de la ejecución de este control, se anexan pantallazos en los cuales se identifica, la semaofrizaciòn y la fecha de vencimiento de cada petición, información que es enviada a cada operador funcional encargado y se anexa el hilo del correo de notificacion a las dependencias </t>
  </si>
  <si>
    <t>La acción se ejecutará en otro periodo</t>
  </si>
  <si>
    <t>No se materializó el riesgo</t>
  </si>
  <si>
    <t>N/A</t>
  </si>
  <si>
    <r>
      <rPr>
        <b/>
        <sz val="10"/>
        <color rgb="FF000000"/>
        <rFont val="Times New Roman"/>
      </rPr>
      <t xml:space="preserve">Control No. 1: </t>
    </r>
    <r>
      <rPr>
        <sz val="10"/>
        <color rgb="FF000000"/>
        <rFont val="Times New Roman"/>
      </rPr>
      <t xml:space="preserve">se verifica la aplicación del control mediante las capturas de pantalla de la semaforización del aplicativo Bogotá te Escucha, para este periodo de tiempo.
&amp;
</t>
    </r>
    <r>
      <rPr>
        <b/>
        <sz val="10"/>
        <color rgb="FF000000"/>
        <rFont val="Times New Roman"/>
      </rPr>
      <t>Control No. 2</t>
    </r>
    <r>
      <rPr>
        <sz val="10"/>
        <color rgb="FF000000"/>
        <rFont val="Times New Roman"/>
      </rPr>
      <t xml:space="preserve">: se identifica la aplicación del control con el envío de los correos electrónicos de alerta a los procesos por el próximo vencimiento de las peticiones, según su competencia.
&amp;
</t>
    </r>
    <r>
      <rPr>
        <b/>
        <sz val="10"/>
        <color rgb="FF000000"/>
        <rFont val="Times New Roman"/>
      </rPr>
      <t>Control No. 3</t>
    </r>
    <r>
      <rPr>
        <sz val="10"/>
        <color rgb="FF000000"/>
        <rFont val="Times New Roman"/>
      </rPr>
      <t xml:space="preserve">: el proceso indica que no aplicó el control para el periodo evaluado, por cuanto no se evidenció la materialización del riesgo asociado a la extemporaneidad en la atención de peticiones.
&amp;
</t>
    </r>
    <r>
      <rPr>
        <b/>
        <sz val="10"/>
        <color rgb="FF000000"/>
        <rFont val="Times New Roman"/>
      </rPr>
      <t>Control No. 4</t>
    </r>
    <r>
      <rPr>
        <sz val="10"/>
        <color rgb="FF000000"/>
        <rFont val="Times New Roman"/>
      </rPr>
      <t>: el proceso indica que no aplicó el control para el periodo evaluado, por cuanto no se evidenció la ocurrencia de peticiones extemporáneas.
&amp;
- No se realizaron acciones de fortalecimiento.
- Se evidenció la no materialización del riesgo.</t>
    </r>
  </si>
  <si>
    <t>CONTROL No. 2
Se evidencia la ejecución del control con el aporte de una muestra aleatoria de correos electrónicos remitidos en el primer cuatrimestre a las distintas areas como alertas preventivas, informando sobre el estado de tèrminos de Ley, de todas las  las peticiones a su cargo y con la solicitud de gestionar oportunamente cada requerimiento.
CONTROL No. 3
No se aporta información para el periodo reportado teniendo en cuenta que el area refiere que "durante este periodo no se evidenció la materialización del riesgo asociado a la extemporaneidad en la atención de peticiones, por tanto, no se presentaron casos que requirieran la realización de mesas de trabajo".
CONTROL No. 4
No se aporta información para el periodo reportado teniendo en cuenta que el area refiere que "Durante el primer cuatrimestre de la vigencia 2026 no se evidenció la ocurrencia de peticiones extemporáneas; en consecuencia, no fue necesario remitir comunicaciones ni información a la Oficina de Control Interno Disciplinario".
ACCIÓN DE FORTALECIMIENTO
No aplica para el periodo evaluado.
No se materialzia el riesgo</t>
  </si>
  <si>
    <t>Los/as servidores/as del Proceso Servicio a la Ciudadanía</t>
  </si>
  <si>
    <t>Semanal</t>
  </si>
  <si>
    <t>Verificar las peticiones asignadas a cada dependencia mediante el sistema Bogotá te Escucha</t>
  </si>
  <si>
    <t>Realizar seguimiento a las peticiones ciudadanas informando a los procesos a través de correo electrónico las peticiones asignadas y las próximas a vencer</t>
  </si>
  <si>
    <t>En el caso que el correo no se haya enviado a las dependencias, se procede a enviar de manera inmediata el correo con las peticiones asignadas y las próximas a vencer.</t>
  </si>
  <si>
    <t xml:space="preserve">Correos electrónicos enviados a las dependencias responsables
Correo electrónico de seguimiento realizado a las peticiones ciudadana (Cuando aplique)
</t>
  </si>
  <si>
    <t>Manual</t>
  </si>
  <si>
    <t>Se encuentra documentado en el procedimiento 	001 ATENCIÓN A REQUERIMIENTOS Y DENUNCIAS CIUDADANAS A TRAVÉS DEL APLICATIVO BOGOTÁ TE ESCUCHA –SDQS E-SCI-PR-001</t>
  </si>
  <si>
    <t>Control 2:
Durante el primer cuatrimestre de la vigencia 2026, desde el proceso de Servicio a la Ciudadanía se envían diariamente, mediante correo electrónico, alertas preventivas a los operadores de la plataforma Bogotá Te Escucha de las diferentes dependencias, informando sobre el estado de tèrminos de Ley, de todas las  las peticiones a su cargo y con la solicitud de gestionar oportunamente cada requerimiento.
Como evidencia de la ejecución de este control, se anexa una muestra de los seguimientos realizados, en los cuales se puede verificar la fecha de envío de las alertas a los responsables de la plataforma Bogotá te Escucha, conforme a las peticiones pendientes de gestión.</t>
  </si>
  <si>
    <t>Trimestralmente</t>
  </si>
  <si>
    <t>Verificar en los informes de gestión de peticiones, los vencimientos que se presenten en el periodo.</t>
  </si>
  <si>
    <t>Realizar mesa de trabajo con las dependencias que presentaron vencimientos, para analizar las causas que ocasionaron la situación y definir acciones para evitar que se vuelvan a presentar.</t>
  </si>
  <si>
    <t xml:space="preserve">En el caso de que no se realicen mesas de trabajo, se convoca de manera inmediata a los responsables del vencimiento a las peticiones para verificar lo sucedido.
</t>
  </si>
  <si>
    <t xml:space="preserve"> Acta de reunión.</t>
  </si>
  <si>
    <t>Procedimiento Atención a Requerimientos y Denuncias Ciudadanas a través del aplicativo Bogota Te Escucha -SDQS E-SCI-PR-001</t>
  </si>
  <si>
    <t xml:space="preserve">Control 3: 
Durante el primer cuatrimestre de la vigencia 2026, se verificó en los informes de gestión de peticiones los vencimientos presentados. Durante este periodo no se evidenció la materialización del riesgo asociado a la extemporaneidad en la atención de peticiones, por tanto, no se presentaron casos que requirieran la realización de mesas de trabajo. </t>
  </si>
  <si>
    <t>Mensualmente.</t>
  </si>
  <si>
    <t>Verificar las peticiones con gestión extemporánea</t>
  </si>
  <si>
    <t>Se emite un correo electrónico a la Oficina de Control Disciplinario Interno informando las peticiones con gestión extemporánea y las dependencias responsables para su conocimiento y gestión.</t>
  </si>
  <si>
    <t>En el caso de que no se envíe el correo electrónico en el periodo definido, se debe enviar de manera inmediata la información de las peticiones con gestión extemporánea a la Oficina de Control Disciplinario Interno</t>
  </si>
  <si>
    <t>Correos electrónicos enviados a Control Disciplinario Interno</t>
  </si>
  <si>
    <t>Correctivo</t>
  </si>
  <si>
    <t>Control 4:  
Durante el primer cuatrimestre de la vigencia 2026 no se evidenció la ocurrencia de peticiones extemporáneas; en consecuencia, no fue necesario remitir comunicaciones ni información a la Oficina de Control Interno Disciplinario.</t>
  </si>
  <si>
    <t xml:space="preserve">Se podrán incluir más filas de acuerdo a la cantidad de riesgos que se requieran relacionar </t>
  </si>
  <si>
    <t>Vr. 02; 13/03/2024</t>
  </si>
  <si>
    <t>2 DE 2</t>
  </si>
  <si>
    <t>Insatisfacción de grupos de valor.</t>
  </si>
  <si>
    <t>Orientación inadecuada en la prestación del servicio.</t>
  </si>
  <si>
    <t>Posibilidad de afectación reputacional por insatisfacción del grupo de valor debido a una orientación inadecuada en la prestación del servicio</t>
  </si>
  <si>
    <t>El riesgo afecta la imagen de algún área de la organización.</t>
  </si>
  <si>
    <t>Semestralmente</t>
  </si>
  <si>
    <t>Validar que se gestionen cualificaciones/capacitaciones en temas de servicio a la ciudadanía para los/as servidores/as del Proceso.</t>
  </si>
  <si>
    <t>Se participa o se asiste a las cualificaciones/capacitaciones en temas de servicio a la ciudadanía, convocadas por actores internos o externos.</t>
  </si>
  <si>
    <t>Gestionar inmediatamente cualificaciones/capacitaciones en temas de servicio a la ciudadanía</t>
  </si>
  <si>
    <t>Listados de asistencia - Evidencias del tema tratado.</t>
  </si>
  <si>
    <t>Documentado en el Manual de Atención a la Ciudadanía E-SCI-MA-001</t>
  </si>
  <si>
    <t>De acuerdo con la metodología para la administración del riesgo, no se formulan acciones de fortalecimiento para la vigencia 2026, por cuanto los controles existentes se consideran suficientes y permiten mitigar el riesgo</t>
  </si>
  <si>
    <t>Control 1: Durante el  primer cuatrimestre se participó en las siguientes cualificaciones y capacitaciones en temas de servicio a la ciudadanía:
Actas (4)
Socialización Manual Servicio a la Ciudananía - Protocolo atención personas mayores, parsonas pertenecientes a comunidad étnicas, lineamientos para atención del canal telefonico. 
Socialización procedimiento:  001 Atención a requerimientos y denuncias ciudadanas - Bogota.
Protocolos de Servicio a la ciudadanía: Accesibilidad en el Servicio.
Entrenamiento Protocolos de Servicio a la Ciudadanía</t>
  </si>
  <si>
    <r>
      <rPr>
        <b/>
        <sz val="10"/>
        <color rgb="FF000000"/>
        <rFont val="Times New Roman"/>
      </rPr>
      <t>Control No. 1</t>
    </r>
    <r>
      <rPr>
        <sz val="10"/>
        <color rgb="FF000000"/>
        <rFont val="Times New Roman"/>
      </rPr>
      <t xml:space="preserve">: se verifica la aplicación del control mediante la realización de capacitaciones frente a lineamientos para la atención a la ciudadanía.
&amp;
</t>
    </r>
    <r>
      <rPr>
        <b/>
        <sz val="10"/>
        <color rgb="FF000000"/>
        <rFont val="Times New Roman"/>
      </rPr>
      <t>Control No. 2</t>
    </r>
    <r>
      <rPr>
        <sz val="10"/>
        <color rgb="FF000000"/>
        <rFont val="Times New Roman"/>
      </rPr>
      <t>: se identifica la aplicación del control con la aplicación del cliente incógnito para el adecuado manejo de la información y aplicación de protocolos de atención establecidos en la Entidad.
&amp;
- No se realizaron acciones de fortalecimiento.
- Se evidenció la no materialización del riesgo.</t>
    </r>
  </si>
  <si>
    <t xml:space="preserve">CONTROL 1
Se evidencia la ejecución del control con el aporte de  
cuatro (4), actas de capacitación relacionadas con 
lineamientos para la atención a la ciudadanía, es importante precisar que una de ellas corresponde al monitoreo del ultimo cuatrimestre 2025, razón por la cual no debe hacer parte de este.
CONTROL 2
Se evidencia la ejecución del control con el aporte del Formato de Cliente Incógnito  con el cual se evalua el manejo de la información y aplicación de protocolos de atención establecidos en la entidad.
No se aporto el Acta de reunión de retroalimentación de resultados tal y como se define en la evidencia del control.
ACCIÓN DE FORTALECIMIENTO
No se formulan acciones de fortalecimiento
No se materialzia el riesgo
</t>
  </si>
  <si>
    <t>El/la servidor/a del Proceso Servicio a la Ciudadanía.</t>
  </si>
  <si>
    <t>Validar que se realice el ejercicio de cliente incógnito telefónico a los/as servidores/as del proceso.</t>
  </si>
  <si>
    <t>Realizar llamadas telefónicas con el fin de evaluar el manejo de la información y aplicación de protocolos de atención establecidos en la entidad.</t>
  </si>
  <si>
    <t>En caso de detectar falencias en la implementación del protocolo telefónico o en la información suministrada, realiza mesa de trabajo en donde se socializan los resultados y se realizan las recomendaciones necesarias para garantizar el cumplimiento en el protocolo de la atención telefónica.</t>
  </si>
  <si>
    <t>Formato de Cliente Incógnito
Acta de reunión de retroalimentación de resultados.</t>
  </si>
  <si>
    <t>Detectivo</t>
  </si>
  <si>
    <t>Control 2: Durante el primer cuatrimestre, mes de abril,  vigencia 2026,  se realizó un (1) ejercicio de cliente incógnito en el punto de atención ubicado en la Calle 15.
En el desarrollo de la actividad se verificó con la colaboradora de servicio a la ciudadanìa,  encargada de la atención de este punto y de acuerdo con la verificacion realizada en la lista de chequeo anexa,  se suminstrò   información correcta sobre la oferta de servicios del IDIPRON, cumpliendo con los protocolos establecidos para el canal telefónico y se verificò que  se abstuvo de suministrar información personal de los beneficiarios vinculados a la entidad.</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</si>
  <si>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</si>
  <si>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</si>
  <si>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</si>
  <si>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</si>
  <si>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</si>
  <si>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</si>
  <si>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</si>
  <si>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</si>
  <si>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</si>
  <si>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</si>
  <si>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</si>
  <si>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</si>
  <si>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</si>
  <si>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</si>
  <si>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</si>
  <si>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</si>
  <si>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</si>
  <si>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</si>
  <si>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</si>
  <si>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</si>
  <si>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</si>
  <si>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</si>
  <si>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</si>
  <si>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</si>
  <si>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</si>
  <si>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</si>
  <si>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</si>
  <si>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</si>
  <si>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</si>
  <si>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</si>
  <si>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</si>
  <si>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</si>
  <si>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</si>
  <si>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</si>
  <si>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</si>
  <si>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</si>
  <si>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</si>
  <si>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</si>
  <si>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</si>
  <si>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</si>
  <si>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El riesgo afecta la imagen de la entidad internamente, de conocimiento general nivel interno, de junta directiva y/o de proveedores</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</si>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</sst>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3">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1"/>
      <name val="Times New Roman"/>
      <family val="1"/>
    </font>
    <font>
      <b/>
      <u/>
      <sz val="10"/>
      <color rgb="FF000000"/>
      <name val="Times New Roman"/>
      <family val="1"/>
    </font>
    <font>
      <b/>
      <sz val="10"/>
      <color rgb="FF000000"/>
      <name val="Times New Roman"/>
      <family val="1"/>
    </font>
    <font>
      <sz val="10"/>
      <color rgb="FF000000"/>
      <name val="Times New Roman"/>
      <family val="1"/>
    </font>
    <font>
      <b/>
      <sz val="11"/>
      <color theme="1"/>
      <name val="Aptos"/>
      <family val="2"/>
      <charset val="1"/>
    </font>
    <font>
      <sz val="11"/>
      <color theme="1"/>
      <name val="Aptos"/>
      <family val="2"/>
      <charset val="1"/>
    </font>
    <font>
      <b/>
      <sz val="16"/>
      <color theme="1"/>
      <name val="Calibri"/>
      <family val="2"/>
      <scheme val="minor"/>
    </font>
    <font>
      <b/>
      <sz val="10"/>
      <color rgb="FF000000"/>
      <name val="Times New Roman"/>
    </font>
    <font>
      <sz val="10"/>
      <color rgb="FF000000"/>
      <name val="Times New Roman"/>
    </font>
    <font>
      <sz val="11"/>
      <color rgb="FF000000"/>
      <name val="Aptos"/>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bottom/>
      <diagonal/>
    </border>
    <border>
      <left/>
      <right style="medium">
        <color rgb="FF000000"/>
      </right>
      <top/>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xf numFmtId="0" fontId="6" fillId="0" borderId="0"/>
  </cellStyleXfs>
  <cellXfs count="299">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11" fillId="0" borderId="0" xfId="0" applyFont="1"/>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3" fillId="0" borderId="1" xfId="0" applyFont="1" applyBorder="1" applyAlignment="1">
      <alignment horizontal="left" vertical="center"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4" xfId="0" applyFont="1" applyFill="1" applyBorder="1" applyAlignment="1">
      <alignment horizontal="center" vertical="center"/>
    </xf>
    <xf numFmtId="0" fontId="21" fillId="4" borderId="12"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3" xfId="0" applyFont="1" applyFill="1" applyBorder="1" applyAlignment="1">
      <alignment horizontal="center" vertical="center"/>
    </xf>
    <xf numFmtId="0" fontId="21" fillId="6" borderId="13"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2" xfId="0" applyFont="1" applyBorder="1" applyAlignment="1" applyProtection="1">
      <alignment horizontal="center" vertical="center"/>
      <protection locked="0"/>
    </xf>
    <xf numFmtId="0" fontId="28" fillId="0" borderId="42" xfId="0" applyFont="1" applyBorder="1" applyAlignment="1" applyProtection="1">
      <alignment vertical="center" wrapText="1"/>
      <protection hidden="1"/>
    </xf>
    <xf numFmtId="0" fontId="0" fillId="0" borderId="43" xfId="0" applyBorder="1" applyAlignment="1" applyProtection="1">
      <alignment horizontal="center" vertical="center"/>
      <protection hidden="1"/>
    </xf>
    <xf numFmtId="9" fontId="29" fillId="14" borderId="44" xfId="2" applyFont="1" applyFill="1" applyBorder="1" applyAlignment="1" applyProtection="1">
      <alignment horizontal="center" vertical="center"/>
      <protection hidden="1"/>
    </xf>
    <xf numFmtId="0" fontId="29" fillId="14" borderId="44"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45" xfId="0" applyFont="1" applyBorder="1" applyAlignment="1">
      <alignment horizontal="center" vertical="center"/>
    </xf>
    <xf numFmtId="0" fontId="25" fillId="0" borderId="47" xfId="0" applyFont="1" applyBorder="1" applyAlignment="1">
      <alignment horizontal="center" vertical="center"/>
    </xf>
    <xf numFmtId="9" fontId="0" fillId="0" borderId="48" xfId="2" applyFont="1" applyBorder="1" applyAlignment="1">
      <alignment horizontal="center" vertical="center"/>
    </xf>
    <xf numFmtId="9" fontId="0" fillId="0" borderId="49"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45" xfId="0" applyFont="1" applyBorder="1" applyAlignment="1">
      <alignment horizontal="center" vertical="center"/>
    </xf>
    <xf numFmtId="9" fontId="21" fillId="0" borderId="48" xfId="2" applyFont="1" applyFill="1" applyBorder="1" applyAlignment="1">
      <alignment horizontal="center" vertical="center"/>
    </xf>
    <xf numFmtId="0" fontId="21" fillId="0" borderId="32" xfId="0" applyFont="1" applyBorder="1" applyAlignment="1">
      <alignment horizontal="center" vertical="center"/>
    </xf>
    <xf numFmtId="0" fontId="0" fillId="11" borderId="45" xfId="0" applyFill="1" applyBorder="1" applyAlignment="1">
      <alignment horizontal="center" vertical="center"/>
    </xf>
    <xf numFmtId="0" fontId="0" fillId="11" borderId="46" xfId="0" applyFill="1" applyBorder="1" applyAlignment="1">
      <alignment horizontal="center" vertical="center"/>
    </xf>
    <xf numFmtId="0" fontId="0" fillId="10" borderId="47" xfId="0" applyFill="1" applyBorder="1" applyAlignment="1">
      <alignment horizontal="center" vertical="center"/>
    </xf>
    <xf numFmtId="0" fontId="0" fillId="11" borderId="32" xfId="0" applyFill="1" applyBorder="1" applyAlignment="1">
      <alignment horizontal="center" vertical="center"/>
    </xf>
    <xf numFmtId="0" fontId="0" fillId="10" borderId="50" xfId="0" applyFill="1" applyBorder="1" applyAlignment="1">
      <alignment horizontal="center" vertical="center"/>
    </xf>
    <xf numFmtId="0" fontId="0" fillId="3" borderId="32" xfId="0" applyFill="1" applyBorder="1" applyAlignment="1">
      <alignment horizontal="center" vertical="center"/>
    </xf>
    <xf numFmtId="0" fontId="0" fillId="5" borderId="32" xfId="0" applyFill="1" applyBorder="1" applyAlignment="1">
      <alignment horizontal="center" vertical="center"/>
    </xf>
    <xf numFmtId="0" fontId="0" fillId="5" borderId="48"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9" xfId="0" applyFill="1" applyBorder="1" applyAlignment="1">
      <alignment horizontal="center" vertical="center"/>
    </xf>
    <xf numFmtId="0" fontId="0" fillId="11" borderId="5" xfId="0" applyFill="1" applyBorder="1" applyAlignment="1">
      <alignment horizontal="center" vertical="center"/>
    </xf>
    <xf numFmtId="0" fontId="0" fillId="11" borderId="26" xfId="0" applyFill="1" applyBorder="1" applyAlignment="1">
      <alignment horizontal="center" vertical="center"/>
    </xf>
    <xf numFmtId="0" fontId="0" fillId="3" borderId="26" xfId="0" applyFill="1" applyBorder="1" applyAlignment="1">
      <alignment horizontal="center" vertical="center"/>
    </xf>
    <xf numFmtId="0" fontId="0" fillId="5" borderId="26"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45" xfId="0" applyFill="1" applyBorder="1" applyAlignment="1">
      <alignment horizontal="center" vertical="center"/>
    </xf>
    <xf numFmtId="0" fontId="0" fillId="3" borderId="5" xfId="0" applyFill="1" applyBorder="1" applyAlignment="1">
      <alignment horizontal="center" vertical="center"/>
    </xf>
    <xf numFmtId="0" fontId="0" fillId="3" borderId="48" xfId="0" applyFill="1" applyBorder="1" applyAlignment="1">
      <alignment horizontal="center" vertical="center"/>
    </xf>
    <xf numFmtId="0" fontId="0" fillId="3" borderId="6" xfId="0" applyFill="1" applyBorder="1" applyAlignment="1">
      <alignment horizontal="center" vertical="center"/>
    </xf>
    <xf numFmtId="0" fontId="0" fillId="5" borderId="45" xfId="0" applyFill="1" applyBorder="1" applyAlignment="1">
      <alignment horizontal="center" vertical="center"/>
    </xf>
    <xf numFmtId="0" fontId="0" fillId="3" borderId="46"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41" fontId="3" fillId="0" borderId="0" xfId="1"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14" fontId="11" fillId="0" borderId="1" xfId="0" applyNumberFormat="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2" fillId="2" borderId="21" xfId="0" applyFont="1" applyFill="1" applyBorder="1"/>
    <xf numFmtId="0" fontId="2" fillId="2" borderId="0" xfId="0" applyFont="1" applyFill="1"/>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2" fillId="0" borderId="1" xfId="0" applyFont="1" applyBorder="1" applyAlignment="1">
      <alignment horizontal="left" vertical="center"/>
    </xf>
    <xf numFmtId="0" fontId="33" fillId="0" borderId="1" xfId="0" applyFont="1" applyBorder="1" applyAlignment="1">
      <alignment horizontal="left" vertical="center" wrapText="1"/>
    </xf>
    <xf numFmtId="0" fontId="13" fillId="0" borderId="1" xfId="0" applyFont="1" applyBorder="1" applyAlignment="1">
      <alignment horizontal="left" vertical="top" wrapText="1"/>
    </xf>
    <xf numFmtId="0" fontId="4" fillId="0" borderId="2" xfId="0" applyFont="1" applyBorder="1" applyAlignment="1">
      <alignment horizontal="center" vertical="center"/>
    </xf>
    <xf numFmtId="0" fontId="4" fillId="0" borderId="2" xfId="0" applyFont="1" applyBorder="1"/>
    <xf numFmtId="0" fontId="11" fillId="2" borderId="5" xfId="0" applyFont="1" applyFill="1" applyBorder="1" applyAlignment="1">
      <alignment horizontal="center" vertical="center" wrapText="1"/>
    </xf>
    <xf numFmtId="0" fontId="37" fillId="0" borderId="0" xfId="0" applyFont="1"/>
    <xf numFmtId="0" fontId="38" fillId="0" borderId="0" xfId="0" applyFont="1"/>
    <xf numFmtId="0" fontId="6" fillId="0" borderId="0" xfId="4"/>
    <xf numFmtId="0" fontId="4" fillId="16" borderId="55" xfId="4" applyFont="1" applyFill="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40" fillId="0" borderId="55" xfId="0" applyFont="1" applyBorder="1" applyAlignment="1">
      <alignment horizontal="center" vertical="center" wrapText="1"/>
    </xf>
    <xf numFmtId="0" fontId="34" fillId="0" borderId="56" xfId="0" applyFont="1" applyBorder="1" applyAlignment="1">
      <alignment horizontal="center" vertical="center" wrapText="1"/>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9" xfId="0" applyFont="1" applyBorder="1" applyAlignment="1">
      <alignment horizontal="center" vertical="center" wrapText="1"/>
    </xf>
    <xf numFmtId="14" fontId="1" fillId="0" borderId="16"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0" fillId="2" borderId="14"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27" xfId="3" applyFill="1" applyBorder="1" applyAlignment="1">
      <alignment horizontal="center" vertical="center" wrapText="1"/>
    </xf>
    <xf numFmtId="0" fontId="30" fillId="2" borderId="15" xfId="3" applyFill="1" applyBorder="1" applyAlignment="1">
      <alignment horizontal="center" vertical="center" wrapText="1"/>
    </xf>
    <xf numFmtId="0" fontId="30" fillId="2" borderId="24" xfId="3" applyFill="1" applyBorder="1" applyAlignment="1">
      <alignment horizontal="center" vertical="center" wrapText="1"/>
    </xf>
    <xf numFmtId="0" fontId="30" fillId="2" borderId="5" xfId="3" applyFill="1" applyBorder="1" applyAlignment="1">
      <alignment horizontal="center" vertical="center" wrapText="1"/>
    </xf>
    <xf numFmtId="0" fontId="30" fillId="2" borderId="45" xfId="3" applyFill="1" applyBorder="1" applyAlignment="1">
      <alignment horizontal="center" vertical="center" wrapText="1"/>
    </xf>
    <xf numFmtId="0" fontId="30" fillId="2" borderId="25"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20"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1" fillId="2" borderId="47" xfId="0" applyFont="1" applyFill="1" applyBorder="1" applyAlignment="1">
      <alignment horizontal="center"/>
    </xf>
    <xf numFmtId="0" fontId="2" fillId="2" borderId="26" xfId="0" applyFont="1" applyFill="1" applyBorder="1" applyAlignment="1">
      <alignment horizontal="center"/>
    </xf>
    <xf numFmtId="0" fontId="2" fillId="2" borderId="31" xfId="0" applyFont="1" applyFill="1" applyBorder="1" applyAlignment="1">
      <alignment horizont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5" fillId="0" borderId="1" xfId="0" applyFont="1" applyBorder="1" applyAlignment="1">
      <alignment horizontal="center" vertical="top"/>
    </xf>
    <xf numFmtId="0" fontId="3" fillId="4" borderId="1" xfId="0" applyFont="1" applyFill="1" applyBorder="1" applyAlignment="1">
      <alignment horizontal="center" vertical="top"/>
    </xf>
    <xf numFmtId="0" fontId="8" fillId="0" borderId="0" xfId="0" applyFont="1" applyAlignment="1">
      <alignment horizontal="left" vertical="center"/>
    </xf>
    <xf numFmtId="0" fontId="13" fillId="0" borderId="1" xfId="0" applyFont="1" applyBorder="1" applyAlignment="1">
      <alignment horizontal="center" vertical="center" wrapText="1"/>
    </xf>
    <xf numFmtId="14" fontId="42" fillId="0" borderId="54" xfId="0" applyNumberFormat="1" applyFont="1" applyBorder="1" applyAlignment="1">
      <alignment horizontal="center" vertical="center" wrapText="1"/>
    </xf>
    <xf numFmtId="14" fontId="38" fillId="0" borderId="54" xfId="0" applyNumberFormat="1" applyFont="1" applyBorder="1" applyAlignment="1">
      <alignment horizontal="center" vertical="center" wrapText="1"/>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center" vertical="center"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9" fillId="0" borderId="0" xfId="4" applyFont="1" applyAlignment="1">
      <alignment horizontal="center"/>
    </xf>
    <xf numFmtId="14" fontId="6" fillId="0" borderId="5" xfId="4" applyNumberFormat="1" applyBorder="1" applyAlignment="1">
      <alignment horizontal="center" vertical="center" wrapText="1"/>
    </xf>
    <xf numFmtId="14" fontId="6" fillId="0" borderId="6" xfId="4" applyNumberFormat="1" applyBorder="1" applyAlignment="1">
      <alignment horizontal="center" vertical="center" wrapText="1"/>
    </xf>
    <xf numFmtId="0" fontId="3" fillId="0" borderId="1" xfId="0" applyFont="1" applyBorder="1" applyAlignment="1">
      <alignment vertical="top" wrapText="1"/>
    </xf>
    <xf numFmtId="0" fontId="41"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6"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40" fillId="0" borderId="24" xfId="0" applyFont="1" applyBorder="1" applyAlignment="1">
      <alignment horizontal="center" vertical="center" wrapText="1"/>
    </xf>
    <xf numFmtId="0" fontId="35" fillId="0" borderId="53"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2"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40" xfId="0" applyFont="1" applyBorder="1" applyAlignment="1">
      <alignment horizontal="left" vertical="top" wrapText="1"/>
    </xf>
    <xf numFmtId="0" fontId="22" fillId="0" borderId="41" xfId="0" applyFont="1" applyBorder="1" applyAlignment="1">
      <alignment horizontal="left" vertical="top" wrapText="1"/>
    </xf>
    <xf numFmtId="0" fontId="16" fillId="8" borderId="32"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27" xfId="0" applyFont="1" applyFill="1" applyBorder="1" applyAlignment="1">
      <alignment horizontal="center" vertical="center"/>
    </xf>
    <xf numFmtId="0" fontId="16" fillId="9" borderId="36" xfId="0" applyFont="1" applyFill="1" applyBorder="1" applyAlignment="1">
      <alignment horizontal="center" vertical="center"/>
    </xf>
    <xf numFmtId="0" fontId="16" fillId="9" borderId="37"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5"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38"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3" xfId="0" applyFont="1" applyBorder="1" applyAlignment="1" applyProtection="1">
      <alignment horizontal="center" vertical="center" wrapText="1"/>
      <protection hidden="1"/>
    </xf>
    <xf numFmtId="0" fontId="19" fillId="0" borderId="34" xfId="0" applyFont="1" applyBorder="1" applyAlignment="1" applyProtection="1">
      <alignment horizontal="center" vertical="center" wrapText="1"/>
      <protection hidden="1"/>
    </xf>
    <xf numFmtId="0" fontId="19" fillId="0" borderId="35" xfId="0" applyFont="1" applyBorder="1" applyAlignment="1" applyProtection="1">
      <alignment horizontal="center" vertical="center" wrapText="1"/>
      <protection hidden="1"/>
    </xf>
    <xf numFmtId="0" fontId="19" fillId="0" borderId="34" xfId="0" applyFont="1" applyBorder="1" applyAlignment="1" applyProtection="1">
      <alignment horizontal="center" vertical="center"/>
      <protection hidden="1"/>
    </xf>
    <xf numFmtId="0" fontId="19" fillId="0" borderId="35" xfId="0" applyFont="1" applyBorder="1" applyAlignment="1" applyProtection="1">
      <alignment horizontal="center" vertical="center"/>
      <protection hidden="1"/>
    </xf>
  </cellXfs>
  <cellStyles count="5">
    <cellStyle name="Hipervínculo" xfId="3" builtinId="8"/>
    <cellStyle name="Millares [0]" xfId="1" builtinId="6"/>
    <cellStyle name="Normal" xfId="0" builtinId="0"/>
    <cellStyle name="Normal 2" xfId="4" xr:uid="{1A0B8BDA-960D-4C74-AEEC-381A8615C5DF}"/>
    <cellStyle name="Porcentaje" xfId="2" builtinId="5"/>
  </cellStyles>
  <dxfs count="53">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D97896A-7643-4A53-A183-0F6A9577C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48AD0A0-D861-495C-A520-25BFE6CBD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MARLYS%20URIBE/Documents/IDIPRON/RIESGOS/RIESGOS%20DE%20GESTI&#211;N%202025/RIESGOS%20DEFINITIVOS%20GESTI&#211;N%202025/PSS/MATRIZ%20Riesgos%20de%20gesti&#243;n%20PSS%20Definitiva%2014072025%20(3).xlsx" TargetMode="External"/><Relationship Id="rId2" Type="http://schemas.openxmlformats.org/officeDocument/2006/relationships/externalLinkPath" Target="file:///C:\Users\MARLYS%20URIBE\Documents\IDIPRON\RIESGOS\RIESGOS%20DE%20GESTI&#211;N%202025\RIESGOS%20DEFINITIVOS%20GESTI&#211;N%202025\PSS\MATRIZ%20Riesgos%20de%20gesti&#243;n%20PSS%20Definitiva%2014072025%20(3).xlsx" TargetMode="External"/><Relationship Id="rId1" Type="http://schemas.openxmlformats.org/officeDocument/2006/relationships/externalLinkPath" Target="/Users/MARLYS%20URIBE/Documents/IDIPRON/RIESGOS/RIESGOS%20DE%20GESTI&#211;N%202025/RIESGOS%20DEFINITIVOS%20GESTI&#211;N%202025/PSS/MATRIZ%20Riesgos%20de%20gesti&#243;n%20PSS%20Definitiva%2014072025%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iesgos Gestión #1"/>
      <sheetName val="Riesgos Gestión #2"/>
      <sheetName val="Riesgos Gestión #3"/>
      <sheetName val="Riesgos Gestión #4"/>
      <sheetName val="Datos"/>
      <sheetName val="Riesgos Fiscales"/>
      <sheetName val="Instructivo"/>
    </sheetNames>
    <sheetDataSet>
      <sheetData sheetId="0"/>
      <sheetData sheetId="1"/>
      <sheetData sheetId="2"/>
      <sheetData sheetId="3"/>
      <sheetData sheetId="4">
        <row r="4">
          <cell r="J4" t="str">
            <v>MUY BAJA - LEVE</v>
          </cell>
          <cell r="K4" t="str">
            <v>BAJO</v>
          </cell>
        </row>
        <row r="5">
          <cell r="J5" t="str">
            <v>MUY BAJA - MENOR</v>
          </cell>
          <cell r="K5" t="str">
            <v>BAJO</v>
          </cell>
        </row>
        <row r="6">
          <cell r="J6" t="str">
            <v>MUY BAJA - MODERADO</v>
          </cell>
          <cell r="K6" t="str">
            <v>MODERADO</v>
          </cell>
        </row>
        <row r="7">
          <cell r="J7" t="str">
            <v>MUY BAJA - MAYOR</v>
          </cell>
          <cell r="K7" t="str">
            <v>ALTO</v>
          </cell>
        </row>
        <row r="8">
          <cell r="J8" t="str">
            <v>MUY BAJA - CATASTRÓFICO</v>
          </cell>
          <cell r="K8" t="str">
            <v>EXTREMO</v>
          </cell>
        </row>
        <row r="9">
          <cell r="J9" t="str">
            <v>BAJA - LEVE</v>
          </cell>
          <cell r="K9" t="str">
            <v>BAJO</v>
          </cell>
        </row>
        <row r="10">
          <cell r="J10" t="str">
            <v>BAJA - MENOR</v>
          </cell>
          <cell r="K10" t="str">
            <v>MODERADO</v>
          </cell>
        </row>
        <row r="11">
          <cell r="J11" t="str">
            <v>BAJA - MODERADO</v>
          </cell>
          <cell r="K11" t="str">
            <v>MODERADO</v>
          </cell>
        </row>
        <row r="12">
          <cell r="J12" t="str">
            <v>BAJA - MAYOR</v>
          </cell>
          <cell r="K12" t="str">
            <v>ALTO</v>
          </cell>
        </row>
        <row r="13">
          <cell r="J13" t="str">
            <v>BAJA - CATASTRÓFICO</v>
          </cell>
          <cell r="K13" t="str">
            <v>EXTREMO</v>
          </cell>
        </row>
        <row r="14">
          <cell r="J14" t="str">
            <v>MEDIA - LEVE</v>
          </cell>
          <cell r="K14" t="str">
            <v>MODERADO</v>
          </cell>
        </row>
        <row r="15">
          <cell r="J15" t="str">
            <v>MEDIA - MENOR</v>
          </cell>
          <cell r="K15" t="str">
            <v>MODERADO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6E158-5AE6-4A42-A228-A942FC6418D4}">
  <sheetPr>
    <tabColor rgb="FF00B050"/>
  </sheetPr>
  <dimension ref="A1:B14"/>
  <sheetViews>
    <sheetView workbookViewId="0">
      <selection activeCell="B9" sqref="B9"/>
    </sheetView>
  </sheetViews>
  <sheetFormatPr defaultColWidth="11.42578125" defaultRowHeight="14.45"/>
  <cols>
    <col min="1" max="1" width="27.85546875" customWidth="1"/>
    <col min="2" max="2" width="64.5703125" customWidth="1"/>
  </cols>
  <sheetData>
    <row r="1" spans="1:2" ht="21">
      <c r="A1" s="239" t="s">
        <v>0</v>
      </c>
      <c r="B1" s="239"/>
    </row>
    <row r="2" spans="1:2">
      <c r="A2" s="156"/>
      <c r="B2" s="156"/>
    </row>
    <row r="3" spans="1:2">
      <c r="A3" s="156" t="s">
        <v>1</v>
      </c>
      <c r="B3" s="156"/>
    </row>
    <row r="4" spans="1:2">
      <c r="A4" s="156"/>
      <c r="B4" s="156"/>
    </row>
    <row r="5" spans="1:2">
      <c r="A5" s="157" t="s">
        <v>2</v>
      </c>
      <c r="B5" s="157" t="s">
        <v>3</v>
      </c>
    </row>
    <row r="6" spans="1:2" ht="28.9">
      <c r="A6" s="240">
        <v>46061</v>
      </c>
      <c r="B6" s="158" t="s">
        <v>4</v>
      </c>
    </row>
    <row r="7" spans="1:2">
      <c r="A7" s="241"/>
      <c r="B7" s="158" t="s">
        <v>5</v>
      </c>
    </row>
    <row r="8" spans="1:2">
      <c r="A8" s="159"/>
      <c r="B8" s="158"/>
    </row>
    <row r="9" spans="1:2">
      <c r="A9" s="159"/>
      <c r="B9" s="158"/>
    </row>
    <row r="10" spans="1:2">
      <c r="A10" s="159"/>
      <c r="B10" s="158"/>
    </row>
    <row r="11" spans="1:2">
      <c r="A11" s="159"/>
      <c r="B11" s="158"/>
    </row>
    <row r="12" spans="1:2">
      <c r="A12" s="159"/>
      <c r="B12" s="158"/>
    </row>
    <row r="13" spans="1:2">
      <c r="A13" s="156"/>
      <c r="B13" s="156"/>
    </row>
    <row r="14" spans="1:2">
      <c r="A14" s="156" t="s">
        <v>6</v>
      </c>
      <c r="B14" s="156"/>
    </row>
  </sheetData>
  <mergeCells count="2">
    <mergeCell ref="A1:B1"/>
    <mergeCell ref="A6: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30"/>
  <sheetViews>
    <sheetView showGridLines="0" tabSelected="1" view="pageBreakPreview" topLeftCell="AW18" zoomScale="60" zoomScaleNormal="60" workbookViewId="0">
      <selection activeCell="BA17" sqref="BA17:BA20"/>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166"/>
      <c r="B1" s="167"/>
      <c r="C1" s="187" t="s">
        <v>7</v>
      </c>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9"/>
      <c r="AX1" s="166" t="s">
        <v>8</v>
      </c>
      <c r="AY1" s="167"/>
      <c r="AZ1" s="162" t="s">
        <v>9</v>
      </c>
      <c r="BA1" s="163"/>
    </row>
    <row r="2" spans="1:53" ht="15.75" customHeight="1" thickBot="1">
      <c r="A2" s="185"/>
      <c r="B2" s="186"/>
      <c r="C2" s="174"/>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6"/>
      <c r="AX2" s="168"/>
      <c r="AY2" s="169"/>
      <c r="AZ2" s="164"/>
      <c r="BA2" s="165"/>
    </row>
    <row r="3" spans="1:53" ht="15.75" customHeight="1">
      <c r="A3" s="185"/>
      <c r="B3" s="186"/>
      <c r="C3" s="174"/>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6"/>
      <c r="AX3" s="166" t="s">
        <v>10</v>
      </c>
      <c r="AY3" s="167"/>
      <c r="AZ3" s="170" t="s">
        <v>11</v>
      </c>
      <c r="BA3" s="171"/>
    </row>
    <row r="4" spans="1:53" ht="16.5" customHeight="1" thickBot="1">
      <c r="A4" s="185"/>
      <c r="B4" s="186"/>
      <c r="C4" s="177"/>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9"/>
      <c r="AX4" s="168"/>
      <c r="AY4" s="169"/>
      <c r="AZ4" s="172"/>
      <c r="BA4" s="173"/>
    </row>
    <row r="5" spans="1:53" ht="20.45" customHeight="1">
      <c r="A5" s="185"/>
      <c r="B5" s="186"/>
      <c r="C5" s="174" t="s">
        <v>12</v>
      </c>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6"/>
      <c r="AX5" s="166" t="s">
        <v>13</v>
      </c>
      <c r="AY5" s="167"/>
      <c r="AZ5" s="166" t="s">
        <v>14</v>
      </c>
      <c r="BA5" s="167"/>
    </row>
    <row r="6" spans="1:53" ht="15" customHeight="1" thickBot="1">
      <c r="A6" s="185"/>
      <c r="B6" s="186"/>
      <c r="C6" s="174"/>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6"/>
      <c r="AX6" s="168"/>
      <c r="AY6" s="169"/>
      <c r="AZ6" s="168"/>
      <c r="BA6" s="169"/>
    </row>
    <row r="7" spans="1:53" ht="15.75" customHeight="1">
      <c r="A7" s="185"/>
      <c r="B7" s="186"/>
      <c r="C7" s="174"/>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6"/>
      <c r="AX7" s="166" t="s">
        <v>15</v>
      </c>
      <c r="AY7" s="167"/>
      <c r="AZ7" s="180">
        <v>45828</v>
      </c>
      <c r="BA7" s="163"/>
    </row>
    <row r="8" spans="1:53" ht="16.5" customHeight="1" thickBot="1">
      <c r="A8" s="168"/>
      <c r="B8" s="169"/>
      <c r="C8" s="177"/>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9"/>
      <c r="AX8" s="168"/>
      <c r="AY8" s="169"/>
      <c r="AZ8" s="164"/>
      <c r="BA8" s="165"/>
    </row>
    <row r="10" spans="1:53" ht="54" customHeight="1">
      <c r="A10" s="181" t="s">
        <v>16</v>
      </c>
      <c r="B10" s="181"/>
      <c r="C10" s="181"/>
      <c r="D10" s="190" t="s">
        <v>17</v>
      </c>
      <c r="E10" s="191"/>
      <c r="F10" s="191"/>
      <c r="G10" s="191"/>
      <c r="H10" s="191"/>
      <c r="I10" s="191"/>
      <c r="J10" s="191"/>
      <c r="K10" s="191"/>
      <c r="L10" s="191"/>
      <c r="M10" s="192"/>
      <c r="N10" s="13"/>
      <c r="AN10" s="1"/>
      <c r="AO10" s="1"/>
      <c r="AP10" s="1"/>
    </row>
    <row r="11" spans="1:53" s="3" customFormat="1" ht="75" customHeight="1">
      <c r="A11" s="181" t="s">
        <v>18</v>
      </c>
      <c r="B11" s="181"/>
      <c r="C11" s="181"/>
      <c r="D11" s="182" t="s">
        <v>19</v>
      </c>
      <c r="E11" s="183"/>
      <c r="F11" s="183"/>
      <c r="G11" s="183"/>
      <c r="H11" s="183"/>
      <c r="I11" s="183"/>
      <c r="J11" s="183"/>
      <c r="K11" s="183"/>
      <c r="L11" s="183"/>
      <c r="M11" s="184"/>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81" t="s">
        <v>20</v>
      </c>
      <c r="B12" s="181"/>
      <c r="C12" s="181"/>
      <c r="D12" s="182" t="s">
        <v>21</v>
      </c>
      <c r="E12" s="183"/>
      <c r="F12" s="183"/>
      <c r="G12" s="183"/>
      <c r="H12" s="183"/>
      <c r="I12" s="183"/>
      <c r="J12" s="183"/>
      <c r="K12" s="183"/>
      <c r="L12" s="183"/>
      <c r="M12" s="184"/>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3" t="s">
        <v>22</v>
      </c>
      <c r="B14" s="194"/>
      <c r="C14" s="194"/>
      <c r="D14" s="194"/>
      <c r="E14" s="194"/>
      <c r="F14" s="194"/>
      <c r="G14" s="194"/>
      <c r="H14" s="194"/>
      <c r="I14" s="194"/>
      <c r="J14" s="194"/>
      <c r="K14" s="194"/>
      <c r="L14" s="194"/>
      <c r="M14" s="194"/>
      <c r="N14" s="195"/>
      <c r="O14" s="196"/>
      <c r="P14" s="2"/>
      <c r="Q14" s="201" t="s">
        <v>23</v>
      </c>
      <c r="R14" s="202"/>
      <c r="S14" s="202"/>
      <c r="T14" s="202"/>
      <c r="U14" s="202"/>
      <c r="V14" s="202"/>
      <c r="W14" s="202"/>
      <c r="X14" s="202"/>
      <c r="Y14" s="203"/>
      <c r="Z14" s="203"/>
      <c r="AA14" s="203"/>
      <c r="AB14" s="203"/>
      <c r="AC14" s="203"/>
      <c r="AD14" s="203"/>
      <c r="AE14" s="203"/>
      <c r="AF14" s="202"/>
      <c r="AG14" s="202"/>
      <c r="AH14" s="202"/>
      <c r="AI14" s="202"/>
      <c r="AJ14" s="202"/>
      <c r="AK14" s="202"/>
      <c r="AL14" s="202"/>
      <c r="AM14" s="202"/>
      <c r="AN14" s="204"/>
      <c r="AO14" s="2"/>
      <c r="AP14" s="205" t="s">
        <v>24</v>
      </c>
      <c r="AQ14" s="206"/>
      <c r="AR14" s="207"/>
      <c r="AT14" s="211" t="s">
        <v>25</v>
      </c>
      <c r="AU14" s="212"/>
      <c r="AV14" s="212"/>
      <c r="AW14" s="212"/>
      <c r="AX14" s="213"/>
      <c r="AY14" s="15"/>
      <c r="AZ14" s="205" t="s">
        <v>26</v>
      </c>
      <c r="BA14" s="207"/>
    </row>
    <row r="15" spans="1:53">
      <c r="A15" s="197"/>
      <c r="B15" s="198"/>
      <c r="C15" s="198"/>
      <c r="D15" s="198"/>
      <c r="E15" s="198"/>
      <c r="F15" s="198"/>
      <c r="G15" s="198"/>
      <c r="H15" s="198"/>
      <c r="I15" s="198"/>
      <c r="J15" s="198"/>
      <c r="K15" s="198"/>
      <c r="L15" s="198"/>
      <c r="M15" s="198"/>
      <c r="N15" s="199"/>
      <c r="O15" s="200"/>
      <c r="P15" s="2"/>
      <c r="Q15" s="118"/>
      <c r="R15" s="119"/>
      <c r="S15" s="119"/>
      <c r="T15" s="119"/>
      <c r="U15" s="119"/>
      <c r="V15" s="119"/>
      <c r="W15" s="119"/>
      <c r="X15" s="119"/>
      <c r="Y15" s="216" t="s">
        <v>27</v>
      </c>
      <c r="Z15" s="217"/>
      <c r="AA15" s="218"/>
      <c r="AB15" s="216" t="s">
        <v>28</v>
      </c>
      <c r="AC15" s="217"/>
      <c r="AD15" s="217"/>
      <c r="AE15" s="217"/>
      <c r="AF15" s="218"/>
      <c r="AG15" s="219"/>
      <c r="AH15" s="219"/>
      <c r="AI15" s="219"/>
      <c r="AJ15" s="219"/>
      <c r="AK15" s="219"/>
      <c r="AL15" s="219"/>
      <c r="AM15" s="219"/>
      <c r="AN15" s="220"/>
      <c r="AO15" s="2"/>
      <c r="AP15" s="208"/>
      <c r="AQ15" s="209"/>
      <c r="AR15" s="210"/>
      <c r="AT15" s="214"/>
      <c r="AU15" s="209"/>
      <c r="AV15" s="209"/>
      <c r="AW15" s="209"/>
      <c r="AX15" s="215"/>
      <c r="AY15" s="15"/>
      <c r="AZ15" s="208"/>
      <c r="BA15" s="210"/>
    </row>
    <row r="16" spans="1:53" s="5" customFormat="1" ht="166.5" customHeight="1">
      <c r="A16" s="137" t="s">
        <v>29</v>
      </c>
      <c r="B16" s="138" t="s">
        <v>30</v>
      </c>
      <c r="C16" s="139" t="s">
        <v>31</v>
      </c>
      <c r="D16" s="139" t="s">
        <v>32</v>
      </c>
      <c r="E16" s="140" t="s">
        <v>33</v>
      </c>
      <c r="F16" s="141" t="s">
        <v>34</v>
      </c>
      <c r="G16" s="142" t="s">
        <v>35</v>
      </c>
      <c r="H16" s="140" t="s">
        <v>36</v>
      </c>
      <c r="I16" s="139" t="s">
        <v>37</v>
      </c>
      <c r="J16" s="139" t="s">
        <v>38</v>
      </c>
      <c r="K16" s="140" t="s">
        <v>39</v>
      </c>
      <c r="L16" s="140" t="s">
        <v>40</v>
      </c>
      <c r="M16" s="139" t="s">
        <v>37</v>
      </c>
      <c r="N16" s="139" t="s">
        <v>41</v>
      </c>
      <c r="O16" s="143" t="s">
        <v>42</v>
      </c>
      <c r="P16" s="111"/>
      <c r="Q16" s="144" t="s">
        <v>43</v>
      </c>
      <c r="R16" s="93" t="s">
        <v>44</v>
      </c>
      <c r="S16" s="93" t="s">
        <v>45</v>
      </c>
      <c r="T16" s="93" t="s">
        <v>46</v>
      </c>
      <c r="U16" s="93" t="s">
        <v>47</v>
      </c>
      <c r="V16" s="93" t="s">
        <v>48</v>
      </c>
      <c r="W16" s="93" t="s">
        <v>49</v>
      </c>
      <c r="X16" s="117" t="s">
        <v>50</v>
      </c>
      <c r="Y16" s="144" t="s">
        <v>51</v>
      </c>
      <c r="Z16" s="144" t="s">
        <v>52</v>
      </c>
      <c r="AA16" s="144" t="s">
        <v>53</v>
      </c>
      <c r="AB16" s="221" t="s">
        <v>54</v>
      </c>
      <c r="AC16" s="222"/>
      <c r="AD16" s="144" t="s">
        <v>55</v>
      </c>
      <c r="AE16" s="221" t="s">
        <v>56</v>
      </c>
      <c r="AF16" s="222"/>
      <c r="AG16" s="143" t="s">
        <v>57</v>
      </c>
      <c r="AH16" s="143" t="s">
        <v>58</v>
      </c>
      <c r="AI16" s="143" t="s">
        <v>37</v>
      </c>
      <c r="AJ16" s="143" t="s">
        <v>59</v>
      </c>
      <c r="AK16" s="143" t="s">
        <v>37</v>
      </c>
      <c r="AL16" s="143" t="s">
        <v>41</v>
      </c>
      <c r="AM16" s="143" t="s">
        <v>60</v>
      </c>
      <c r="AN16" s="143" t="s">
        <v>61</v>
      </c>
      <c r="AO16" s="111"/>
      <c r="AP16" s="145" t="s">
        <v>62</v>
      </c>
      <c r="AQ16" s="145" t="s">
        <v>63</v>
      </c>
      <c r="AR16" s="93" t="s">
        <v>64</v>
      </c>
      <c r="AS16" s="116"/>
      <c r="AT16" s="146" t="s">
        <v>65</v>
      </c>
      <c r="AU16" s="146" t="s">
        <v>66</v>
      </c>
      <c r="AV16" s="146" t="s">
        <v>67</v>
      </c>
      <c r="AW16" s="146" t="s">
        <v>68</v>
      </c>
      <c r="AX16" s="146" t="s">
        <v>69</v>
      </c>
      <c r="AY16" s="147"/>
      <c r="AZ16" s="146" t="s">
        <v>70</v>
      </c>
      <c r="BA16" s="146" t="s">
        <v>71</v>
      </c>
    </row>
    <row r="17" spans="1:53" ht="348.75" customHeight="1">
      <c r="A17" s="223">
        <v>1</v>
      </c>
      <c r="B17" s="223" t="s">
        <v>72</v>
      </c>
      <c r="C17" s="242" t="s">
        <v>73</v>
      </c>
      <c r="D17" s="242" t="s">
        <v>74</v>
      </c>
      <c r="E17" s="242" t="s">
        <v>75</v>
      </c>
      <c r="F17" s="242"/>
      <c r="G17" s="223">
        <v>1258</v>
      </c>
      <c r="H17" s="226" t="str">
        <f>IF(G17&lt;=0,"",IF(G17&lt;=2,"Muy Baja",IF(G17&lt;=24,"Baja",IF(G17&lt;=500,"Media",IF(G17&lt;=5000,"Alta","Muy Alta")))))</f>
        <v>Alta</v>
      </c>
      <c r="I17" s="236">
        <f>IF(H17="","",IF(H17="Muy Baja",0.2,IF(H17="Baja",0.4,IF(H17="Media",0.6,IF(H17="Alta",0.8,IF(H17="Muy Alta",1,))))))</f>
        <v>0.8</v>
      </c>
      <c r="J17" s="237" t="s">
        <v>76</v>
      </c>
      <c r="K17" s="238" t="str">
        <f>+J17</f>
        <v>El riesgo afecta la imagen de la entidad con algunos usuarios de relevancia frente al logro de los objetivos.</v>
      </c>
      <c r="L17" s="226" t="str">
        <f>+VLOOKUP(K17,Datos!$O$4:$P$15,2,FALSE)</f>
        <v>Moderado</v>
      </c>
      <c r="M17" s="236">
        <f>IF(L17="","",IF(L17="Leve",0.2,IF(L17="Menor",0.4,IF(L17="Moderado",0.6,IF(L17="Mayor",0.8,IF(L17="Catastrófico",1,))))))</f>
        <v>0.6</v>
      </c>
      <c r="N17" s="236" t="str">
        <f>+CONCATENATE(H17, " - ", L17)</f>
        <v>Alta - Moderado</v>
      </c>
      <c r="O17" s="231" t="str">
        <f>+VLOOKUP(N17,Datos!J4:K28,2,)</f>
        <v>ALTO</v>
      </c>
      <c r="P17" s="114"/>
      <c r="Q17" s="114">
        <v>1</v>
      </c>
      <c r="R17" s="115" t="s">
        <v>77</v>
      </c>
      <c r="S17" s="115" t="s">
        <v>78</v>
      </c>
      <c r="T17" s="115" t="s">
        <v>79</v>
      </c>
      <c r="U17" s="115" t="s">
        <v>80</v>
      </c>
      <c r="V17" s="115" t="s">
        <v>81</v>
      </c>
      <c r="W17" s="102" t="s">
        <v>82</v>
      </c>
      <c r="X17" s="16" t="str">
        <f>IF(OR(Y17="Preventivo",Y17="Detectivo"),"Probabilidad",IF(Y17="Correctivo","Impacto",""))</f>
        <v>Probabilidad</v>
      </c>
      <c r="Y17" s="6" t="s">
        <v>83</v>
      </c>
      <c r="Z17" s="6" t="s">
        <v>84</v>
      </c>
      <c r="AA17" s="17" t="str">
        <f t="shared" ref="AA17" si="0">IF(AND(Y17="Preventivo",Z17="Automático"),"50%",IF(AND(Y17="Preventivo",Z17="Manual"),"40%",IF(AND(Y17="Detectivo",Z17="Automático"),"40%",IF(AND(Y17="Detectivo",Z17="Manual"),"30%",IF(AND(Y17="Correctivo",Z17="Automático"),"35%",IF(AND(Y17="Correctivo",Z17="Manual"),"25%",""))))))</f>
        <v>50%</v>
      </c>
      <c r="AB17" s="8" t="s">
        <v>85</v>
      </c>
      <c r="AC17" s="8" t="s">
        <v>86</v>
      </c>
      <c r="AD17" s="6" t="s">
        <v>87</v>
      </c>
      <c r="AE17" s="8" t="s">
        <v>88</v>
      </c>
      <c r="AF17" s="8" t="str">
        <f>+W17</f>
        <v xml:space="preserve">Pantallazo del semáforo desde el/la usuario/a administrador/a
Correo electrónico de peticiones vencidas por semáforo en rojo. 
</v>
      </c>
      <c r="AG17" s="18">
        <f>IFERROR(IF(X17="Probabilidad",(I17-(+I17*AA17)),IF(X17="Impacto",I17,"")),"")</f>
        <v>0.4</v>
      </c>
      <c r="AH17" s="19" t="str">
        <f t="shared" ref="AH17:AH20" si="1">IFERROR(IF(AG17="","",IF(AG17&lt;=0.2,"Muy Baja",IF(AG17&lt;=0.4,"Baja",IF(AG17&lt;=0.6,"Media",IF(AG17&lt;=0.8,"Alta","Muy Alta"))))),"")</f>
        <v>Baja</v>
      </c>
      <c r="AI17" s="20">
        <f>I17-(AA17*I17)</f>
        <v>0.4</v>
      </c>
      <c r="AJ17" s="21" t="str">
        <f t="shared" ref="AJ17:AJ20" si="2">IFERROR(IF(AK17="","",IF(AK17&lt;=0.2,"Leve",IF(AK17&lt;=0.4,"Menor",IF(AK17&lt;=0.6,"Moderado",IF(AK17&lt;=0.8,"Mayor","Catastrófico"))))),"")</f>
        <v>Moderado</v>
      </c>
      <c r="AK17" s="18">
        <f>IFERROR(IF(X17="Impacto",(M17-(+M17*AA17)),IF(X17="Probabilidad",M17,"")),"")</f>
        <v>0.6</v>
      </c>
      <c r="AL17" s="22" t="str">
        <f>+CONCATENATE(AH17, " - ", AJ17)</f>
        <v>Baja - Moderado</v>
      </c>
      <c r="AM17" s="23" t="str">
        <f>+VLOOKUP(AL17,[1]Datos!$J$4:$K$28,2,)</f>
        <v>MODERADO</v>
      </c>
      <c r="AN17" s="232" t="s">
        <v>89</v>
      </c>
      <c r="AO17" s="111"/>
      <c r="AP17" s="245" t="s">
        <v>90</v>
      </c>
      <c r="AQ17" s="246" t="s">
        <v>91</v>
      </c>
      <c r="AR17" s="247">
        <v>46310</v>
      </c>
      <c r="AS17" s="112"/>
      <c r="AT17" s="113">
        <v>46154</v>
      </c>
      <c r="AU17" s="149" t="s">
        <v>92</v>
      </c>
      <c r="AV17" s="248" t="s">
        <v>93</v>
      </c>
      <c r="AW17" s="228" t="s">
        <v>94</v>
      </c>
      <c r="AX17" s="251" t="s">
        <v>95</v>
      </c>
      <c r="AY17" s="147"/>
      <c r="AZ17" s="252" t="s">
        <v>96</v>
      </c>
      <c r="BA17" s="243" t="s">
        <v>97</v>
      </c>
    </row>
    <row r="18" spans="1:53" ht="285.75" customHeight="1">
      <c r="A18" s="223"/>
      <c r="B18" s="223"/>
      <c r="C18" s="242"/>
      <c r="D18" s="242"/>
      <c r="E18" s="242"/>
      <c r="F18" s="242"/>
      <c r="G18" s="223"/>
      <c r="H18" s="226"/>
      <c r="I18" s="236"/>
      <c r="J18" s="237"/>
      <c r="K18" s="238"/>
      <c r="L18" s="226"/>
      <c r="M18" s="236"/>
      <c r="N18" s="236"/>
      <c r="O18" s="231"/>
      <c r="P18" s="114"/>
      <c r="Q18" s="114">
        <v>2</v>
      </c>
      <c r="R18" s="115" t="s">
        <v>98</v>
      </c>
      <c r="S18" s="115" t="s">
        <v>99</v>
      </c>
      <c r="T18" s="115" t="s">
        <v>100</v>
      </c>
      <c r="U18" s="115" t="s">
        <v>101</v>
      </c>
      <c r="V18" s="115" t="s">
        <v>102</v>
      </c>
      <c r="W18" s="102" t="s">
        <v>103</v>
      </c>
      <c r="X18" s="16" t="str">
        <f>IF(OR(Y18="Preventivo",Y18="Detectivo"),"Probabilidad",IF(Y18="Correctivo","Impacto",""))</f>
        <v>Probabilidad</v>
      </c>
      <c r="Y18" s="6" t="s">
        <v>83</v>
      </c>
      <c r="Z18" s="6" t="s">
        <v>104</v>
      </c>
      <c r="AA18" s="17" t="str">
        <f t="shared" ref="AA18" si="3">IF(AND(Y18="Preventivo",Z18="Automático"),"50%",IF(AND(Y18="Preventivo",Z18="Manual"),"40%",IF(AND(Y18="Detectivo",Z18="Automático"),"40%",IF(AND(Y18="Detectivo",Z18="Manual"),"30%",IF(AND(Y18="Correctivo",Z18="Automático"),"35%",IF(AND(Y18="Correctivo",Z18="Manual"),"25%",""))))))</f>
        <v>40%</v>
      </c>
      <c r="AB18" s="8" t="s">
        <v>85</v>
      </c>
      <c r="AC18" s="8" t="s">
        <v>105</v>
      </c>
      <c r="AD18" s="6" t="s">
        <v>87</v>
      </c>
      <c r="AE18" s="8" t="s">
        <v>88</v>
      </c>
      <c r="AF18" s="8" t="str">
        <f>+W18</f>
        <v xml:space="preserve">Correos electrónicos enviados a las dependencias responsables
Correo electrónico de seguimiento realizado a las peticiones ciudadana (Cuando aplique)
</v>
      </c>
      <c r="AG18" s="20">
        <f t="shared" ref="AG18:AG20" si="4">IFERROR(IF(AND(X17="Probabilidad",X18="Probabilidad"),(AI17-(+AI17*AA18)),IF(X18="Probabilidad",($I$17-(+$I$17*AA18)),IF(X18="Impacto",AI17,""))),"")</f>
        <v>0.24</v>
      </c>
      <c r="AH18" s="19" t="str">
        <f t="shared" si="1"/>
        <v>Baja</v>
      </c>
      <c r="AI18" s="20">
        <f t="shared" ref="AI18:AI20" si="5">+AG18</f>
        <v>0.24</v>
      </c>
      <c r="AJ18" s="21" t="str">
        <f t="shared" si="2"/>
        <v>Moderado</v>
      </c>
      <c r="AK18" s="18">
        <f t="shared" ref="AK18:AK20" si="6">IFERROR(IF(AND(X17="Impacto",X17="Impacto"),(AK17-(+AK17*AA18)),IF(X18="Impacto",($M$17-(+$M$17*AA18)),IF(X18="Probabilidad",AK17,""))),"")</f>
        <v>0.6</v>
      </c>
      <c r="AL18" s="22" t="str">
        <f t="shared" ref="AL18:AL20" si="7">+CONCATENATE(AH18, " - ", AJ18)</f>
        <v>Baja - Moderado</v>
      </c>
      <c r="AM18" s="23" t="str">
        <f>+VLOOKUP(AL18,[1]Datos!$J$4:$K$28,2,)</f>
        <v>MODERADO</v>
      </c>
      <c r="AN18" s="232"/>
      <c r="AO18" s="111"/>
      <c r="AP18" s="245"/>
      <c r="AQ18" s="246"/>
      <c r="AR18" s="247"/>
      <c r="AS18" s="112"/>
      <c r="AT18" s="113">
        <v>46154</v>
      </c>
      <c r="AU18" s="149" t="s">
        <v>106</v>
      </c>
      <c r="AV18" s="249"/>
      <c r="AW18" s="228"/>
      <c r="AX18" s="251"/>
      <c r="AY18" s="147"/>
      <c r="AZ18" s="253"/>
      <c r="BA18" s="244"/>
    </row>
    <row r="19" spans="1:53" ht="237.75" customHeight="1">
      <c r="A19" s="223"/>
      <c r="B19" s="223"/>
      <c r="C19" s="242"/>
      <c r="D19" s="242"/>
      <c r="E19" s="242"/>
      <c r="F19" s="242"/>
      <c r="G19" s="223"/>
      <c r="H19" s="226"/>
      <c r="I19" s="236"/>
      <c r="J19" s="237"/>
      <c r="K19" s="238"/>
      <c r="L19" s="226"/>
      <c r="M19" s="236"/>
      <c r="N19" s="236"/>
      <c r="O19" s="231"/>
      <c r="P19" s="114"/>
      <c r="Q19" s="114">
        <v>3</v>
      </c>
      <c r="R19" s="115" t="s">
        <v>98</v>
      </c>
      <c r="S19" s="115" t="s">
        <v>107</v>
      </c>
      <c r="T19" s="115" t="s">
        <v>108</v>
      </c>
      <c r="U19" s="115" t="s">
        <v>109</v>
      </c>
      <c r="V19" s="115" t="s">
        <v>110</v>
      </c>
      <c r="W19" s="115" t="s">
        <v>111</v>
      </c>
      <c r="X19" s="16" t="str">
        <f t="shared" ref="X19:X20" si="8">IF(OR(Y19="Preventivo",Y19="Detectivo"),"Probabilidad",IF(Y19="Correctivo","Impacto",""))</f>
        <v>Probabilidad</v>
      </c>
      <c r="Y19" s="6" t="s">
        <v>83</v>
      </c>
      <c r="Z19" s="6" t="s">
        <v>104</v>
      </c>
      <c r="AA19" s="17" t="str">
        <f t="shared" ref="AA19:AA20" si="9">IF(AND(Y19="Preventivo",Z19="Automático"),"50%",IF(AND(Y19="Preventivo",Z19="Manual"),"40%",IF(AND(Y19="Detectivo",Z19="Automático"),"40%",IF(AND(Y19="Detectivo",Z19="Manual"),"30%",IF(AND(Y19="Correctivo",Z19="Automático"),"35%",IF(AND(Y19="Correctivo",Z19="Manual"),"25%",""))))))</f>
        <v>40%</v>
      </c>
      <c r="AB19" s="8" t="s">
        <v>85</v>
      </c>
      <c r="AC19" s="24" t="s">
        <v>112</v>
      </c>
      <c r="AD19" s="6" t="s">
        <v>87</v>
      </c>
      <c r="AE19" s="8" t="s">
        <v>88</v>
      </c>
      <c r="AF19" s="8" t="str">
        <f>+W19</f>
        <v xml:space="preserve"> Acta de reunión.</v>
      </c>
      <c r="AG19" s="18">
        <f>IFERROR(IF(AND(X18="Probabilidad",X19="Probabilidad"),(AI18-(+AI18*AA19)),IF(X19="Probabilidad",($I$17-(+$I$17*AA19)),IF(X19="Impacto",AI18,""))),"")</f>
        <v>0.14399999999999999</v>
      </c>
      <c r="AH19" s="19" t="str">
        <f t="shared" si="1"/>
        <v>Muy Baja</v>
      </c>
      <c r="AI19" s="20">
        <f t="shared" si="5"/>
        <v>0.14399999999999999</v>
      </c>
      <c r="AJ19" s="21" t="str">
        <f t="shared" si="2"/>
        <v>Moderado</v>
      </c>
      <c r="AK19" s="18">
        <f>IFERROR(IF(AND(X18="Impacto",X18="Impacto"),(AK18-(+AK18*AA19)),IF(X19="Impacto",($M$17-(+$M$17*AA19)),IF(X19="Probabilidad",AK18,""))),"")</f>
        <v>0.6</v>
      </c>
      <c r="AL19" s="22" t="str">
        <f t="shared" si="7"/>
        <v>Muy Baja - Moderado</v>
      </c>
      <c r="AM19" s="23" t="str">
        <f>+VLOOKUP(AL19,[1]Datos!$J$4:$K$28,2,)</f>
        <v>MODERADO</v>
      </c>
      <c r="AN19" s="232"/>
      <c r="AO19" s="111"/>
      <c r="AP19" s="245"/>
      <c r="AQ19" s="246"/>
      <c r="AR19" s="247"/>
      <c r="AS19" s="112"/>
      <c r="AT19" s="113">
        <v>46154</v>
      </c>
      <c r="AU19" s="149" t="s">
        <v>113</v>
      </c>
      <c r="AV19" s="249"/>
      <c r="AW19" s="228"/>
      <c r="AX19" s="251"/>
      <c r="AY19" s="147"/>
      <c r="AZ19" s="253"/>
      <c r="BA19" s="244"/>
    </row>
    <row r="20" spans="1:53" ht="347.25" customHeight="1">
      <c r="A20" s="223"/>
      <c r="B20" s="223"/>
      <c r="C20" s="242"/>
      <c r="D20" s="242"/>
      <c r="E20" s="242"/>
      <c r="F20" s="242"/>
      <c r="G20" s="223"/>
      <c r="H20" s="226"/>
      <c r="I20" s="236"/>
      <c r="J20" s="237"/>
      <c r="K20" s="238"/>
      <c r="L20" s="226"/>
      <c r="M20" s="236"/>
      <c r="N20" s="236"/>
      <c r="O20" s="231"/>
      <c r="P20" s="114"/>
      <c r="Q20" s="114">
        <v>4</v>
      </c>
      <c r="R20" s="115" t="s">
        <v>91</v>
      </c>
      <c r="S20" s="115" t="s">
        <v>114</v>
      </c>
      <c r="T20" s="115" t="s">
        <v>115</v>
      </c>
      <c r="U20" s="115" t="s">
        <v>116</v>
      </c>
      <c r="V20" s="115" t="s">
        <v>117</v>
      </c>
      <c r="W20" s="115" t="s">
        <v>118</v>
      </c>
      <c r="X20" s="16" t="str">
        <f t="shared" si="8"/>
        <v>Impacto</v>
      </c>
      <c r="Y20" s="6" t="s">
        <v>119</v>
      </c>
      <c r="Z20" s="6" t="s">
        <v>104</v>
      </c>
      <c r="AA20" s="17" t="str">
        <f t="shared" si="9"/>
        <v>25%</v>
      </c>
      <c r="AB20" s="8" t="s">
        <v>85</v>
      </c>
      <c r="AC20" s="24" t="s">
        <v>112</v>
      </c>
      <c r="AD20" s="6" t="s">
        <v>87</v>
      </c>
      <c r="AE20" s="8" t="s">
        <v>88</v>
      </c>
      <c r="AF20" s="8" t="str">
        <f>+W20</f>
        <v>Correos electrónicos enviados a Control Disciplinario Interno</v>
      </c>
      <c r="AG20" s="18">
        <f t="shared" si="4"/>
        <v>0.14399999999999999</v>
      </c>
      <c r="AH20" s="19" t="str">
        <f t="shared" si="1"/>
        <v>Muy Baja</v>
      </c>
      <c r="AI20" s="20">
        <f t="shared" si="5"/>
        <v>0.14399999999999999</v>
      </c>
      <c r="AJ20" s="21" t="str">
        <f t="shared" si="2"/>
        <v>Moderado</v>
      </c>
      <c r="AK20" s="18">
        <f t="shared" si="6"/>
        <v>0.44999999999999996</v>
      </c>
      <c r="AL20" s="22" t="str">
        <f t="shared" si="7"/>
        <v>Muy Baja - Moderado</v>
      </c>
      <c r="AM20" s="23" t="str">
        <f>+VLOOKUP(AL20,[1]Datos!$J$4:$K$28,2,)</f>
        <v>MODERADO</v>
      </c>
      <c r="AN20" s="232"/>
      <c r="AO20" s="111"/>
      <c r="AP20" s="245"/>
      <c r="AQ20" s="246"/>
      <c r="AR20" s="247"/>
      <c r="AS20" s="112"/>
      <c r="AT20" s="113">
        <v>46154</v>
      </c>
      <c r="AU20" s="149" t="s">
        <v>120</v>
      </c>
      <c r="AV20" s="250"/>
      <c r="AW20" s="228"/>
      <c r="AX20" s="251"/>
      <c r="AY20" s="147"/>
      <c r="AZ20" s="253"/>
      <c r="BA20" s="244"/>
    </row>
    <row r="21" spans="1:53" ht="93.75" customHeight="1">
      <c r="B21" s="120"/>
      <c r="C21" s="121"/>
      <c r="D21" s="121"/>
      <c r="E21" s="121"/>
      <c r="F21" s="121"/>
      <c r="G21" s="120"/>
      <c r="H21" s="120"/>
      <c r="I21" s="122"/>
      <c r="J21" s="123"/>
      <c r="K21" s="110"/>
      <c r="L21" s="120"/>
      <c r="M21" s="122"/>
      <c r="N21" s="122"/>
      <c r="O21" s="124"/>
      <c r="P21" s="2"/>
      <c r="Q21" s="125"/>
      <c r="R21" s="14"/>
      <c r="S21" s="14"/>
      <c r="T21" s="14"/>
      <c r="U21" s="14"/>
      <c r="V21" s="14"/>
      <c r="W21" s="14"/>
      <c r="X21" s="125"/>
      <c r="Y21" s="126"/>
      <c r="Z21" s="126"/>
      <c r="AA21" s="127"/>
      <c r="AB21" s="128"/>
      <c r="AC21" s="129"/>
      <c r="AD21" s="126"/>
      <c r="AE21" s="128"/>
      <c r="AF21" s="128"/>
      <c r="AG21" s="130"/>
      <c r="AH21" s="126"/>
      <c r="AI21" s="131"/>
      <c r="AJ21" s="132"/>
      <c r="AK21" s="130"/>
      <c r="AL21" s="133"/>
      <c r="AM21" s="134"/>
      <c r="AN21" s="135"/>
      <c r="AO21" s="2"/>
      <c r="AP21" s="136"/>
      <c r="AQ21" s="136"/>
      <c r="AR21" s="136"/>
      <c r="AT21" s="104"/>
      <c r="AU21" s="105"/>
      <c r="AV21" s="106"/>
      <c r="AW21" s="107"/>
      <c r="AX21" s="108"/>
      <c r="AY21" s="15"/>
      <c r="AZ21" s="253"/>
      <c r="BA21" s="109"/>
    </row>
    <row r="22" spans="1:53" ht="20.45">
      <c r="A22" s="227" t="s">
        <v>121</v>
      </c>
      <c r="B22" s="227"/>
      <c r="C22" s="227"/>
      <c r="D22" s="227"/>
      <c r="E22" s="227"/>
      <c r="F22" s="227"/>
      <c r="G22" s="227"/>
      <c r="H22" s="227"/>
      <c r="P22" s="2"/>
      <c r="BA22" s="103" t="s">
        <v>122</v>
      </c>
    </row>
    <row r="23" spans="1:53">
      <c r="P23" s="2"/>
    </row>
    <row r="24" spans="1:53">
      <c r="P24" s="2"/>
    </row>
    <row r="25" spans="1:53">
      <c r="P25" s="2"/>
    </row>
    <row r="26" spans="1:53">
      <c r="P26" s="2"/>
    </row>
    <row r="27" spans="1:53">
      <c r="P27" s="2"/>
    </row>
    <row r="28" spans="1:53">
      <c r="P28" s="2"/>
    </row>
    <row r="29" spans="1:53">
      <c r="P29" s="2"/>
    </row>
    <row r="30" spans="1:53">
      <c r="P30" s="2"/>
    </row>
  </sheetData>
  <mergeCells count="52">
    <mergeCell ref="A22:H22"/>
    <mergeCell ref="H17:H20"/>
    <mergeCell ref="I17:I20"/>
    <mergeCell ref="J17:J20"/>
    <mergeCell ref="K17:K20"/>
    <mergeCell ref="F17:F20"/>
    <mergeCell ref="BA17:BA20"/>
    <mergeCell ref="M17:M20"/>
    <mergeCell ref="N17:N20"/>
    <mergeCell ref="O17:O20"/>
    <mergeCell ref="AN17:AN20"/>
    <mergeCell ref="AP17:AP20"/>
    <mergeCell ref="AQ17:AQ20"/>
    <mergeCell ref="AR17:AR20"/>
    <mergeCell ref="AV17:AV20"/>
    <mergeCell ref="AW17:AW20"/>
    <mergeCell ref="AX17:AX20"/>
    <mergeCell ref="AZ17:AZ21"/>
    <mergeCell ref="A14:O15"/>
    <mergeCell ref="Q14:AN14"/>
    <mergeCell ref="AP14:AR15"/>
    <mergeCell ref="AT14:AX15"/>
    <mergeCell ref="A17:A20"/>
    <mergeCell ref="B17:B20"/>
    <mergeCell ref="C17:C20"/>
    <mergeCell ref="D17:D20"/>
    <mergeCell ref="E17:E20"/>
    <mergeCell ref="L17:L20"/>
    <mergeCell ref="AB16:AC16"/>
    <mergeCell ref="AE16:AF16"/>
    <mergeCell ref="G17:G20"/>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1">
    <cfRule type="cellIs" dxfId="52" priority="39" operator="equal">
      <formula>"Muy Alta"</formula>
    </cfRule>
    <cfRule type="cellIs" dxfId="51" priority="40" operator="equal">
      <formula>"Alta"</formula>
    </cfRule>
    <cfRule type="cellIs" dxfId="50" priority="41" operator="equal">
      <formula>"Media"</formula>
    </cfRule>
    <cfRule type="cellIs" dxfId="49" priority="42" operator="equal">
      <formula>"Muy Baja"</formula>
    </cfRule>
    <cfRule type="cellIs" dxfId="48" priority="43" operator="equal">
      <formula>"Baja"</formula>
    </cfRule>
  </conditionalFormatting>
  <conditionalFormatting sqref="L17:L21">
    <cfRule type="cellIs" dxfId="47" priority="34" operator="equal">
      <formula>"Leve"</formula>
    </cfRule>
    <cfRule type="cellIs" dxfId="46" priority="35" operator="equal">
      <formula>"Catastrófico"</formula>
    </cfRule>
    <cfRule type="cellIs" dxfId="45" priority="36" operator="equal">
      <formula>"Mayor"</formula>
    </cfRule>
    <cfRule type="cellIs" dxfId="44" priority="37" operator="equal">
      <formula>"Moderado"</formula>
    </cfRule>
    <cfRule type="cellIs" dxfId="43" priority="38" operator="equal">
      <formula>"Menor"</formula>
    </cfRule>
  </conditionalFormatting>
  <conditionalFormatting sqref="O17:O21">
    <cfRule type="cellIs" dxfId="42" priority="30" operator="equal">
      <formula>"EXTREMO"</formula>
    </cfRule>
    <cfRule type="cellIs" dxfId="41" priority="31" operator="equal">
      <formula>"ALTO"</formula>
    </cfRule>
    <cfRule type="cellIs" dxfId="40" priority="32" operator="equal">
      <formula>"BAJO"</formula>
    </cfRule>
    <cfRule type="cellIs" dxfId="39" priority="33" operator="equal">
      <formula>"MODERADO"</formula>
    </cfRule>
  </conditionalFormatting>
  <conditionalFormatting sqref="AH17:AH21">
    <cfRule type="cellIs" dxfId="38" priority="6" operator="equal">
      <formula>"Muy Baja"</formula>
    </cfRule>
    <cfRule type="cellIs" dxfId="37" priority="7" operator="equal">
      <formula>"Baja"</formula>
    </cfRule>
    <cfRule type="cellIs" dxfId="36" priority="8" operator="equal">
      <formula>"Media"</formula>
    </cfRule>
    <cfRule type="cellIs" dxfId="35" priority="9" operator="equal">
      <formula>"Muy Alta"</formula>
    </cfRule>
    <cfRule type="cellIs" dxfId="34" priority="10" operator="equal">
      <formula>"Alta"</formula>
    </cfRule>
  </conditionalFormatting>
  <conditionalFormatting sqref="AJ17:AJ21">
    <cfRule type="cellIs" dxfId="33" priority="1" operator="equal">
      <formula>"Catastrófico"</formula>
    </cfRule>
    <cfRule type="cellIs" dxfId="32" priority="2" operator="equal">
      <formula>"Mayor"</formula>
    </cfRule>
    <cfRule type="cellIs" dxfId="31" priority="3" operator="equal">
      <formula>"Moderado"</formula>
    </cfRule>
    <cfRule type="cellIs" dxfId="30" priority="4" operator="equal">
      <formula>"Menor"</formula>
    </cfRule>
    <cfRule type="cellIs" dxfId="29" priority="5" operator="equal">
      <formula>"Leve"</formula>
    </cfRule>
  </conditionalFormatting>
  <conditionalFormatting sqref="AM17:AM21">
    <cfRule type="cellIs" dxfId="28" priority="11" operator="equal">
      <formula>"EXTREMO"</formula>
    </cfRule>
    <cfRule type="cellIs" dxfId="27" priority="12" operator="equal">
      <formula>"ALTO"</formula>
    </cfRule>
    <cfRule type="cellIs" dxfId="26" priority="13" operator="equal">
      <formula>"BAJO"</formula>
    </cfRule>
    <cfRule type="cellIs" dxfId="25" priority="14" operator="equal">
      <formula>"MODERADO"</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ignoredErrors>
    <ignoredError sqref="AZ3" numberStoredAsText="1"/>
  </ignoredErrors>
  <drawing r:id="rId2"/>
  <legacyDrawing r:id="rId3"/>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36BC4606-4692-4E8C-B6B9-56C25C09F842}">
          <x14:formula1>
            <xm:f>Datos!$A$4:$A$6</xm:f>
          </x14:formula1>
          <xm:sqref>B17:B21</xm:sqref>
        </x14:dataValidation>
        <x14:dataValidation type="list" allowBlank="1" showInputMessage="1" showErrorMessage="1" xr:uid="{1C271E21-0C13-4CE0-AC1D-704F065762CC}">
          <x14:formula1>
            <xm:f>Datos!$O$3:$O$15</xm:f>
          </x14:formula1>
          <xm:sqref>J17:J21</xm:sqref>
        </x14:dataValidation>
        <x14:dataValidation type="list" allowBlank="1" showInputMessage="1" showErrorMessage="1" xr:uid="{7E385074-FCC3-447C-BE62-7DA39EEF346C}">
          <x14:formula1>
            <xm:f>Datos!$P$19:$P$22</xm:f>
          </x14:formula1>
          <xm:sqref>Y17:Y21</xm:sqref>
        </x14:dataValidation>
        <x14:dataValidation type="list" allowBlank="1" showInputMessage="1" showErrorMessage="1" xr:uid="{074425DC-9982-447D-9AA6-38EBEDBFCE06}">
          <x14:formula1>
            <xm:f>Datos!$P$25:$P$26</xm:f>
          </x14:formula1>
          <xm:sqref>Z17:Z21</xm:sqref>
        </x14:dataValidation>
        <x14:dataValidation type="list" allowBlank="1" showInputMessage="1" showErrorMessage="1" xr:uid="{66899A4A-FC03-4C3E-A647-B968F65F688D}">
          <x14:formula1>
            <xm:f>Instructivo!$E$3:$E$9</xm:f>
          </x14:formula1>
          <xm:sqref>F17:F21</xm:sqref>
        </x14:dataValidation>
        <x14:dataValidation type="list" allowBlank="1" showInputMessage="1" showErrorMessage="1" xr:uid="{26AFA87D-2A38-4D49-A571-297B293C4938}">
          <x14:formula1>
            <xm:f>Datos!$P$30:$P$31</xm:f>
          </x14:formula1>
          <xm:sqref>AB17:AB21</xm:sqref>
        </x14:dataValidation>
        <x14:dataValidation type="list" allowBlank="1" showInputMessage="1" showErrorMessage="1" xr:uid="{35465EF9-18AF-4B33-A351-185EF858A09B}">
          <x14:formula1>
            <xm:f>Datos!$P$34:$P$35</xm:f>
          </x14:formula1>
          <xm:sqref>AD17:AD21</xm:sqref>
        </x14:dataValidation>
        <x14:dataValidation type="list" allowBlank="1" showInputMessage="1" showErrorMessage="1" xr:uid="{F7F6D111-7948-42CB-AF23-60A2E37E0021}">
          <x14:formula1>
            <xm:f>Datos!$P$38:$P$39</xm:f>
          </x14:formula1>
          <xm:sqref>AE17:AE21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6ADC-894D-408F-86D9-14CC2F154D84}">
  <sheetPr>
    <tabColor rgb="FFFFC000"/>
    <pageSetUpPr fitToPage="1"/>
  </sheetPr>
  <dimension ref="A1:BA28"/>
  <sheetViews>
    <sheetView showGridLines="0" view="pageBreakPreview" topLeftCell="AW17" zoomScale="60" zoomScaleNormal="60" workbookViewId="0">
      <selection activeCell="BA17" sqref="BA17:BA18"/>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17"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166"/>
      <c r="B1" s="167"/>
      <c r="C1" s="187" t="s">
        <v>7</v>
      </c>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9"/>
      <c r="AX1" s="166" t="s">
        <v>8</v>
      </c>
      <c r="AY1" s="167"/>
      <c r="AZ1" s="162" t="s">
        <v>9</v>
      </c>
      <c r="BA1" s="163"/>
    </row>
    <row r="2" spans="1:53" ht="15.75" customHeight="1" thickBot="1">
      <c r="A2" s="185"/>
      <c r="B2" s="186"/>
      <c r="C2" s="174"/>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6"/>
      <c r="AX2" s="168"/>
      <c r="AY2" s="169"/>
      <c r="AZ2" s="164"/>
      <c r="BA2" s="165"/>
    </row>
    <row r="3" spans="1:53" ht="15.75" customHeight="1">
      <c r="A3" s="185"/>
      <c r="B3" s="186"/>
      <c r="C3" s="174"/>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6"/>
      <c r="AX3" s="166" t="s">
        <v>10</v>
      </c>
      <c r="AY3" s="167"/>
      <c r="AZ3" s="170" t="s">
        <v>11</v>
      </c>
      <c r="BA3" s="171"/>
    </row>
    <row r="4" spans="1:53" ht="16.5" customHeight="1" thickBot="1">
      <c r="A4" s="185"/>
      <c r="B4" s="186"/>
      <c r="C4" s="177"/>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9"/>
      <c r="AX4" s="168"/>
      <c r="AY4" s="169"/>
      <c r="AZ4" s="172"/>
      <c r="BA4" s="173"/>
    </row>
    <row r="5" spans="1:53" ht="20.45" customHeight="1">
      <c r="A5" s="185"/>
      <c r="B5" s="186"/>
      <c r="C5" s="174" t="s">
        <v>12</v>
      </c>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6"/>
      <c r="AX5" s="166" t="s">
        <v>13</v>
      </c>
      <c r="AY5" s="167"/>
      <c r="AZ5" s="166" t="s">
        <v>123</v>
      </c>
      <c r="BA5" s="167"/>
    </row>
    <row r="6" spans="1:53" ht="15" customHeight="1" thickBot="1">
      <c r="A6" s="185"/>
      <c r="B6" s="186"/>
      <c r="C6" s="174"/>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6"/>
      <c r="AX6" s="168"/>
      <c r="AY6" s="169"/>
      <c r="AZ6" s="168"/>
      <c r="BA6" s="169"/>
    </row>
    <row r="7" spans="1:53" ht="15.75" customHeight="1">
      <c r="A7" s="185"/>
      <c r="B7" s="186"/>
      <c r="C7" s="174"/>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6"/>
      <c r="AX7" s="166" t="s">
        <v>15</v>
      </c>
      <c r="AY7" s="167"/>
      <c r="AZ7" s="180">
        <v>45828</v>
      </c>
      <c r="BA7" s="163"/>
    </row>
    <row r="8" spans="1:53" ht="16.5" customHeight="1" thickBot="1">
      <c r="A8" s="168"/>
      <c r="B8" s="169"/>
      <c r="C8" s="177"/>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9"/>
      <c r="AX8" s="168"/>
      <c r="AY8" s="169"/>
      <c r="AZ8" s="164"/>
      <c r="BA8" s="165"/>
    </row>
    <row r="10" spans="1:53" ht="54" customHeight="1">
      <c r="A10" s="181" t="s">
        <v>16</v>
      </c>
      <c r="B10" s="181"/>
      <c r="C10" s="181"/>
      <c r="D10" s="190" t="s">
        <v>17</v>
      </c>
      <c r="E10" s="191"/>
      <c r="F10" s="191"/>
      <c r="G10" s="191"/>
      <c r="H10" s="191"/>
      <c r="I10" s="191"/>
      <c r="J10" s="191"/>
      <c r="K10" s="191"/>
      <c r="L10" s="191"/>
      <c r="M10" s="192"/>
      <c r="N10" s="13"/>
      <c r="AN10" s="1"/>
      <c r="AO10" s="1"/>
      <c r="AP10" s="1"/>
    </row>
    <row r="11" spans="1:53" s="3" customFormat="1" ht="75" customHeight="1">
      <c r="A11" s="181" t="s">
        <v>18</v>
      </c>
      <c r="B11" s="181"/>
      <c r="C11" s="181"/>
      <c r="D11" s="182" t="s">
        <v>19</v>
      </c>
      <c r="E11" s="183"/>
      <c r="F11" s="183"/>
      <c r="G11" s="183"/>
      <c r="H11" s="183"/>
      <c r="I11" s="183"/>
      <c r="J11" s="183"/>
      <c r="K11" s="183"/>
      <c r="L11" s="183"/>
      <c r="M11" s="184"/>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81" t="s">
        <v>20</v>
      </c>
      <c r="B12" s="181"/>
      <c r="C12" s="181"/>
      <c r="D12" s="182" t="s">
        <v>21</v>
      </c>
      <c r="E12" s="183"/>
      <c r="F12" s="183"/>
      <c r="G12" s="183"/>
      <c r="H12" s="183"/>
      <c r="I12" s="183"/>
      <c r="J12" s="183"/>
      <c r="K12" s="183"/>
      <c r="L12" s="183"/>
      <c r="M12" s="184"/>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3" t="s">
        <v>22</v>
      </c>
      <c r="B14" s="194"/>
      <c r="C14" s="194"/>
      <c r="D14" s="194"/>
      <c r="E14" s="194"/>
      <c r="F14" s="194"/>
      <c r="G14" s="194"/>
      <c r="H14" s="194"/>
      <c r="I14" s="194"/>
      <c r="J14" s="194"/>
      <c r="K14" s="194"/>
      <c r="L14" s="194"/>
      <c r="M14" s="194"/>
      <c r="N14" s="195"/>
      <c r="O14" s="196"/>
      <c r="P14" s="2"/>
      <c r="Q14" s="201" t="s">
        <v>23</v>
      </c>
      <c r="R14" s="202"/>
      <c r="S14" s="202"/>
      <c r="T14" s="202"/>
      <c r="U14" s="202"/>
      <c r="V14" s="202"/>
      <c r="W14" s="202"/>
      <c r="X14" s="202"/>
      <c r="Y14" s="203"/>
      <c r="Z14" s="203"/>
      <c r="AA14" s="203"/>
      <c r="AB14" s="203"/>
      <c r="AC14" s="203"/>
      <c r="AD14" s="203"/>
      <c r="AE14" s="203"/>
      <c r="AF14" s="202"/>
      <c r="AG14" s="202"/>
      <c r="AH14" s="202"/>
      <c r="AI14" s="202"/>
      <c r="AJ14" s="202"/>
      <c r="AK14" s="202"/>
      <c r="AL14" s="202"/>
      <c r="AM14" s="202"/>
      <c r="AN14" s="204"/>
      <c r="AO14" s="2"/>
      <c r="AP14" s="205" t="s">
        <v>24</v>
      </c>
      <c r="AQ14" s="206"/>
      <c r="AR14" s="207"/>
      <c r="AT14" s="211" t="s">
        <v>25</v>
      </c>
      <c r="AU14" s="212"/>
      <c r="AV14" s="212"/>
      <c r="AW14" s="212"/>
      <c r="AX14" s="213"/>
      <c r="AY14" s="15"/>
      <c r="AZ14" s="205" t="s">
        <v>26</v>
      </c>
      <c r="BA14" s="207"/>
    </row>
    <row r="15" spans="1:53">
      <c r="A15" s="197"/>
      <c r="B15" s="198"/>
      <c r="C15" s="198"/>
      <c r="D15" s="198"/>
      <c r="E15" s="198"/>
      <c r="F15" s="198"/>
      <c r="G15" s="198"/>
      <c r="H15" s="198"/>
      <c r="I15" s="198"/>
      <c r="J15" s="198"/>
      <c r="K15" s="198"/>
      <c r="L15" s="198"/>
      <c r="M15" s="198"/>
      <c r="N15" s="199"/>
      <c r="O15" s="200"/>
      <c r="P15" s="2"/>
      <c r="Q15" s="118"/>
      <c r="R15" s="119"/>
      <c r="S15" s="119"/>
      <c r="T15" s="119"/>
      <c r="U15" s="119"/>
      <c r="V15" s="119"/>
      <c r="W15" s="119"/>
      <c r="X15" s="119"/>
      <c r="Y15" s="216" t="s">
        <v>27</v>
      </c>
      <c r="Z15" s="217"/>
      <c r="AA15" s="218"/>
      <c r="AB15" s="216" t="s">
        <v>28</v>
      </c>
      <c r="AC15" s="217"/>
      <c r="AD15" s="217"/>
      <c r="AE15" s="217"/>
      <c r="AF15" s="218"/>
      <c r="AG15" s="219"/>
      <c r="AH15" s="219"/>
      <c r="AI15" s="219"/>
      <c r="AJ15" s="219"/>
      <c r="AK15" s="219"/>
      <c r="AL15" s="219"/>
      <c r="AM15" s="219"/>
      <c r="AN15" s="220"/>
      <c r="AO15" s="2"/>
      <c r="AP15" s="208"/>
      <c r="AQ15" s="209"/>
      <c r="AR15" s="210"/>
      <c r="AT15" s="214"/>
      <c r="AU15" s="209"/>
      <c r="AV15" s="209"/>
      <c r="AW15" s="209"/>
      <c r="AX15" s="215"/>
      <c r="AY15" s="15"/>
      <c r="AZ15" s="208"/>
      <c r="BA15" s="210"/>
    </row>
    <row r="16" spans="1:53" s="5" customFormat="1" ht="166.5" customHeight="1">
      <c r="A16" s="137" t="s">
        <v>29</v>
      </c>
      <c r="B16" s="138" t="s">
        <v>30</v>
      </c>
      <c r="C16" s="139" t="s">
        <v>31</v>
      </c>
      <c r="D16" s="139" t="s">
        <v>32</v>
      </c>
      <c r="E16" s="140" t="s">
        <v>33</v>
      </c>
      <c r="F16" s="141" t="s">
        <v>34</v>
      </c>
      <c r="G16" s="142" t="s">
        <v>35</v>
      </c>
      <c r="H16" s="140" t="s">
        <v>36</v>
      </c>
      <c r="I16" s="139" t="s">
        <v>37</v>
      </c>
      <c r="J16" s="139" t="s">
        <v>38</v>
      </c>
      <c r="K16" s="140" t="s">
        <v>39</v>
      </c>
      <c r="L16" s="140" t="s">
        <v>40</v>
      </c>
      <c r="M16" s="139" t="s">
        <v>37</v>
      </c>
      <c r="N16" s="139" t="s">
        <v>41</v>
      </c>
      <c r="O16" s="143" t="s">
        <v>42</v>
      </c>
      <c r="P16" s="111"/>
      <c r="Q16" s="144" t="s">
        <v>43</v>
      </c>
      <c r="R16" s="93" t="s">
        <v>44</v>
      </c>
      <c r="S16" s="93" t="s">
        <v>45</v>
      </c>
      <c r="T16" s="93" t="s">
        <v>46</v>
      </c>
      <c r="U16" s="93" t="s">
        <v>47</v>
      </c>
      <c r="V16" s="93" t="s">
        <v>48</v>
      </c>
      <c r="W16" s="93" t="s">
        <v>49</v>
      </c>
      <c r="X16" s="117" t="s">
        <v>50</v>
      </c>
      <c r="Y16" s="144" t="s">
        <v>51</v>
      </c>
      <c r="Z16" s="144" t="s">
        <v>52</v>
      </c>
      <c r="AA16" s="144" t="s">
        <v>53</v>
      </c>
      <c r="AB16" s="221" t="s">
        <v>54</v>
      </c>
      <c r="AC16" s="222"/>
      <c r="AD16" s="144" t="s">
        <v>55</v>
      </c>
      <c r="AE16" s="221" t="s">
        <v>56</v>
      </c>
      <c r="AF16" s="222"/>
      <c r="AG16" s="143" t="s">
        <v>57</v>
      </c>
      <c r="AH16" s="143" t="s">
        <v>58</v>
      </c>
      <c r="AI16" s="143" t="s">
        <v>37</v>
      </c>
      <c r="AJ16" s="143" t="s">
        <v>59</v>
      </c>
      <c r="AK16" s="143" t="s">
        <v>37</v>
      </c>
      <c r="AL16" s="143" t="s">
        <v>41</v>
      </c>
      <c r="AM16" s="143" t="s">
        <v>60</v>
      </c>
      <c r="AN16" s="143" t="s">
        <v>61</v>
      </c>
      <c r="AO16" s="111"/>
      <c r="AP16" s="145" t="s">
        <v>62</v>
      </c>
      <c r="AQ16" s="145" t="s">
        <v>63</v>
      </c>
      <c r="AR16" s="93" t="s">
        <v>64</v>
      </c>
      <c r="AS16" s="116"/>
      <c r="AT16" s="146" t="s">
        <v>65</v>
      </c>
      <c r="AU16" s="146" t="s">
        <v>66</v>
      </c>
      <c r="AV16" s="146" t="s">
        <v>67</v>
      </c>
      <c r="AW16" s="146" t="s">
        <v>68</v>
      </c>
      <c r="AX16" s="146" t="s">
        <v>69</v>
      </c>
      <c r="AY16" s="147"/>
      <c r="AZ16" s="153" t="s">
        <v>70</v>
      </c>
      <c r="BA16" s="153" t="s">
        <v>71</v>
      </c>
    </row>
    <row r="17" spans="1:53" s="5" customFormat="1" ht="409.5" customHeight="1">
      <c r="A17" s="223">
        <v>2</v>
      </c>
      <c r="B17" s="223" t="s">
        <v>72</v>
      </c>
      <c r="C17" s="224" t="s">
        <v>124</v>
      </c>
      <c r="D17" s="224" t="s">
        <v>125</v>
      </c>
      <c r="E17" s="224" t="s">
        <v>126</v>
      </c>
      <c r="F17" s="224"/>
      <c r="G17" s="225">
        <v>1596</v>
      </c>
      <c r="H17" s="226" t="str">
        <f>IF(G17&lt;=0,"",IF(G17&lt;=2,"Muy Baja",IF(G17&lt;=24,"Baja",IF(G17&lt;=500,"Media",IF(G17&lt;=5000,"Alta","Muy Alta")))))</f>
        <v>Alta</v>
      </c>
      <c r="I17" s="236">
        <f>IF(H17="","",IF(H17="Muy Baja",0.2,IF(H17="Baja",0.4,IF(H17="Media",0.6,IF(H17="Alta",0.8,IF(H17="Muy Alta",1,))))))</f>
        <v>0.8</v>
      </c>
      <c r="J17" s="237" t="s">
        <v>127</v>
      </c>
      <c r="K17" s="238" t="str">
        <f>+J17</f>
        <v>El riesgo afecta la imagen de algún área de la organización.</v>
      </c>
      <c r="L17" s="226" t="str">
        <f>+VLOOKUP(K17,Datos!$O$4:$P$15,2,FALSE)</f>
        <v>Leve</v>
      </c>
      <c r="M17" s="236">
        <f>IF(L17="","",IF(L17="Leve",0.2,IF(L17="Menor",0.4,IF(L17="Moderado",0.6,IF(L17="Mayor",0.8,IF(L17="Catastrófico",1,))))))</f>
        <v>0.2</v>
      </c>
      <c r="N17" s="236" t="str">
        <f>+CONCATENATE(H17, " - ", L17)</f>
        <v>Alta - Leve</v>
      </c>
      <c r="O17" s="231" t="str">
        <f>+VLOOKUP(N17,Datos!J4:K28,2,)</f>
        <v>MODERADO</v>
      </c>
      <c r="P17" s="114"/>
      <c r="Q17" s="114">
        <v>1</v>
      </c>
      <c r="R17" s="115" t="s">
        <v>91</v>
      </c>
      <c r="S17" s="115" t="s">
        <v>128</v>
      </c>
      <c r="T17" s="115" t="s">
        <v>129</v>
      </c>
      <c r="U17" s="115" t="s">
        <v>130</v>
      </c>
      <c r="V17" s="115" t="s">
        <v>131</v>
      </c>
      <c r="W17" s="115" t="s">
        <v>132</v>
      </c>
      <c r="X17" s="16" t="str">
        <f>IF(OR(Y17="Preventivo",Y17="Detectivo"),"Probabilidad",IF(Y17="Correctivo","Impacto",""))</f>
        <v>Probabilidad</v>
      </c>
      <c r="Y17" s="6" t="s">
        <v>83</v>
      </c>
      <c r="Z17" s="6" t="s">
        <v>104</v>
      </c>
      <c r="AA17" s="17" t="str">
        <f t="shared" ref="AA17:AA18" si="0">IF(AND(Y17="Preventivo",Z17="Automático"),"50%",IF(AND(Y17="Preventivo",Z17="Manual"),"40%",IF(AND(Y17="Detectivo",Z17="Automático"),"40%",IF(AND(Y17="Detectivo",Z17="Manual"),"30%",IF(AND(Y17="Correctivo",Z17="Automático"),"35%",IF(AND(Y17="Correctivo",Z17="Manual"),"25%",""))))))</f>
        <v>40%</v>
      </c>
      <c r="AB17" s="24" t="s">
        <v>85</v>
      </c>
      <c r="AC17" s="8" t="s">
        <v>133</v>
      </c>
      <c r="AD17" s="6" t="s">
        <v>87</v>
      </c>
      <c r="AE17" s="8" t="s">
        <v>88</v>
      </c>
      <c r="AF17" s="8" t="str">
        <f>+W17</f>
        <v>Listados de asistencia - Evidencias del tema tratado.</v>
      </c>
      <c r="AG17" s="18">
        <f>IFERROR(IF(X17="Probabilidad",(I17-(+I17*AA17)),IF(X17="Impacto",I17,"")),"")</f>
        <v>0.48</v>
      </c>
      <c r="AH17" s="19" t="str">
        <f t="shared" ref="AH17:AH18" si="1">IFERROR(IF(AG17="","",IF(AG17&lt;=0.2,"Muy Baja",IF(AG17&lt;=0.4,"Baja",IF(AG17&lt;=0.6,"Media",IF(AG17&lt;=0.8,"Alta","Muy Alta"))))),"")</f>
        <v>Media</v>
      </c>
      <c r="AI17" s="20">
        <f>I17-(AA17*I17)</f>
        <v>0.48</v>
      </c>
      <c r="AJ17" s="21" t="str">
        <f t="shared" ref="AJ17:AJ18" si="2">IFERROR(IF(AK17="","",IF(AK17&lt;=0.2,"Leve",IF(AK17&lt;=0.4,"Menor",IF(AK17&lt;=0.6,"Moderado",IF(AK17&lt;=0.8,"Mayor","Catastrófico"))))),"")</f>
        <v>Leve</v>
      </c>
      <c r="AK17" s="18">
        <f>IFERROR(IF(X17="Impacto",(M17-(+M17*AA17)),IF(X17="Probabilidad",M17,"")),"")</f>
        <v>0.2</v>
      </c>
      <c r="AL17" s="22" t="str">
        <f>+CONCATENATE(AH17, " - ", AJ17)</f>
        <v>Media - Leve</v>
      </c>
      <c r="AM17" s="19" t="str">
        <f>+VLOOKUP(AL17,Datos!$J$4:$K$28,2,)</f>
        <v>MODERADO</v>
      </c>
      <c r="AN17" s="232" t="s">
        <v>89</v>
      </c>
      <c r="AO17" s="114"/>
      <c r="AP17" s="233" t="s">
        <v>134</v>
      </c>
      <c r="AQ17" s="234"/>
      <c r="AR17" s="235"/>
      <c r="AS17" s="116"/>
      <c r="AT17" s="113">
        <v>46154</v>
      </c>
      <c r="AU17" s="150" t="s">
        <v>135</v>
      </c>
      <c r="AV17" s="228" t="s">
        <v>95</v>
      </c>
      <c r="AW17" s="228" t="s">
        <v>94</v>
      </c>
      <c r="AX17" s="228" t="s">
        <v>95</v>
      </c>
      <c r="AY17" s="151"/>
      <c r="AZ17" s="160" t="s">
        <v>136</v>
      </c>
      <c r="BA17" s="229" t="s">
        <v>137</v>
      </c>
    </row>
    <row r="18" spans="1:53" ht="219" customHeight="1">
      <c r="A18" s="223"/>
      <c r="B18" s="223"/>
      <c r="C18" s="224"/>
      <c r="D18" s="224"/>
      <c r="E18" s="224"/>
      <c r="F18" s="224"/>
      <c r="G18" s="225"/>
      <c r="H18" s="226"/>
      <c r="I18" s="236"/>
      <c r="J18" s="237"/>
      <c r="K18" s="238"/>
      <c r="L18" s="226"/>
      <c r="M18" s="236"/>
      <c r="N18" s="236"/>
      <c r="O18" s="231"/>
      <c r="P18" s="148"/>
      <c r="Q18" s="114">
        <v>2</v>
      </c>
      <c r="R18" s="102" t="s">
        <v>138</v>
      </c>
      <c r="S18" s="115" t="s">
        <v>128</v>
      </c>
      <c r="T18" s="102" t="s">
        <v>139</v>
      </c>
      <c r="U18" s="102" t="s">
        <v>140</v>
      </c>
      <c r="V18" s="102" t="s">
        <v>141</v>
      </c>
      <c r="W18" s="102" t="s">
        <v>142</v>
      </c>
      <c r="X18" s="16" t="str">
        <f t="shared" ref="X18" si="3">IF(OR(Y18="Preventivo",Y18="Detectivo"),"Probabilidad",IF(Y18="Correctivo","Impacto",""))</f>
        <v>Probabilidad</v>
      </c>
      <c r="Y18" s="6" t="s">
        <v>143</v>
      </c>
      <c r="Z18" s="6" t="s">
        <v>104</v>
      </c>
      <c r="AA18" s="17" t="str">
        <f t="shared" si="0"/>
        <v>30%</v>
      </c>
      <c r="AB18" s="24" t="s">
        <v>85</v>
      </c>
      <c r="AC18" s="24" t="s">
        <v>112</v>
      </c>
      <c r="AD18" s="6" t="s">
        <v>87</v>
      </c>
      <c r="AE18" s="8" t="s">
        <v>88</v>
      </c>
      <c r="AF18" s="8" t="str">
        <f>+W18</f>
        <v>Formato de Cliente Incógnito
Acta de reunión de retroalimentación de resultados.</v>
      </c>
      <c r="AG18" s="20">
        <f t="shared" ref="AG18" si="4">IFERROR(IF(AND(X17="Probabilidad",X18="Probabilidad"),(AI17-(+AI17*AA18)),IF(X18="Probabilidad",($I$17-(+$I$17*AA18)),IF(X18="Impacto",AI17,""))),"")</f>
        <v>0.33599999999999997</v>
      </c>
      <c r="AH18" s="19" t="str">
        <f t="shared" si="1"/>
        <v>Baja</v>
      </c>
      <c r="AI18" s="20">
        <f t="shared" ref="AI18" si="5">+AG18</f>
        <v>0.33599999999999997</v>
      </c>
      <c r="AJ18" s="21" t="str">
        <f t="shared" si="2"/>
        <v>Leve</v>
      </c>
      <c r="AK18" s="18">
        <f t="shared" ref="AK18" si="6">IFERROR(IF(AND(X17="Impacto",X17="Impacto"),(AK17-(+AK17*AA18)),IF(X18="Impacto",($M$17-(+$M$17*AA18)),IF(X18="Probabilidad",AK17,""))),"")</f>
        <v>0.2</v>
      </c>
      <c r="AL18" s="22" t="str">
        <f t="shared" ref="AL18" si="7">+CONCATENATE(AH18, " - ", AJ18)</f>
        <v>Baja - Leve</v>
      </c>
      <c r="AM18" s="23" t="str">
        <f>+VLOOKUP(AL18,Datos!$J$4:$K$28,2,)</f>
        <v>BAJO</v>
      </c>
      <c r="AN18" s="232"/>
      <c r="AO18" s="111"/>
      <c r="AP18" s="233"/>
      <c r="AQ18" s="234"/>
      <c r="AR18" s="235"/>
      <c r="AS18" s="112"/>
      <c r="AT18" s="113">
        <v>46154</v>
      </c>
      <c r="AU18" s="25" t="s">
        <v>144</v>
      </c>
      <c r="AV18" s="228"/>
      <c r="AW18" s="228"/>
      <c r="AX18" s="228"/>
      <c r="AY18" s="152"/>
      <c r="AZ18" s="161"/>
      <c r="BA18" s="230"/>
    </row>
    <row r="19" spans="1:53" ht="93.75" customHeight="1">
      <c r="B19" s="120"/>
      <c r="C19" s="121"/>
      <c r="D19" s="121"/>
      <c r="E19" s="121"/>
      <c r="F19" s="121"/>
      <c r="G19" s="120"/>
      <c r="H19" s="120"/>
      <c r="I19" s="122"/>
      <c r="J19" s="123"/>
      <c r="K19" s="110"/>
      <c r="L19" s="120"/>
      <c r="M19" s="122"/>
      <c r="N19" s="122"/>
      <c r="O19" s="124"/>
      <c r="P19" s="2"/>
      <c r="Q19" s="125"/>
      <c r="R19" s="14"/>
      <c r="S19" s="14"/>
      <c r="T19" s="14"/>
      <c r="U19" s="14"/>
      <c r="V19" s="14"/>
      <c r="W19" s="14"/>
      <c r="X19" s="125"/>
      <c r="Y19" s="126"/>
      <c r="Z19" s="126"/>
      <c r="AA19" s="127"/>
      <c r="AB19" s="128"/>
      <c r="AC19" s="129"/>
      <c r="AD19" s="126"/>
      <c r="AE19" s="128"/>
      <c r="AF19" s="128"/>
      <c r="AG19" s="130"/>
      <c r="AH19" s="126"/>
      <c r="AI19" s="131"/>
      <c r="AJ19" s="132"/>
      <c r="AK19" s="130"/>
      <c r="AL19" s="133"/>
      <c r="AM19" s="134"/>
      <c r="AN19" s="135"/>
      <c r="AO19" s="2"/>
      <c r="AP19" s="136"/>
      <c r="AQ19" s="136"/>
      <c r="AR19" s="136"/>
      <c r="AT19" s="104"/>
      <c r="AU19" s="105"/>
      <c r="AV19" s="106"/>
      <c r="AW19" s="107"/>
      <c r="AX19" s="108"/>
      <c r="AY19" s="15"/>
      <c r="BA19" s="154"/>
    </row>
    <row r="20" spans="1:53" ht="20.45" customHeight="1">
      <c r="A20" s="227" t="s">
        <v>121</v>
      </c>
      <c r="B20" s="227"/>
      <c r="C20" s="227"/>
      <c r="D20" s="227"/>
      <c r="E20" s="227"/>
      <c r="F20" s="227"/>
      <c r="G20" s="227"/>
      <c r="H20" s="227"/>
      <c r="P20" s="2"/>
      <c r="BA20" s="154"/>
    </row>
    <row r="21" spans="1:53" ht="15.6" customHeight="1">
      <c r="P21" s="2"/>
      <c r="BA21" s="154"/>
    </row>
    <row r="22" spans="1:53" s="1" customFormat="1" ht="15.75">
      <c r="A22"/>
      <c r="B22"/>
      <c r="C22"/>
      <c r="D22"/>
      <c r="E22"/>
      <c r="F22"/>
      <c r="G22"/>
      <c r="H22"/>
      <c r="I22"/>
      <c r="J22"/>
      <c r="K22"/>
      <c r="P22" s="2"/>
      <c r="AN22" s="4"/>
      <c r="AO22" s="4"/>
      <c r="AP22" s="4"/>
      <c r="AS22"/>
      <c r="AT22"/>
      <c r="AU22"/>
      <c r="AV22"/>
      <c r="AW22"/>
      <c r="AX22"/>
      <c r="AY22"/>
      <c r="AZ22"/>
      <c r="BA22" s="154"/>
    </row>
    <row r="23" spans="1:53" s="1" customFormat="1">
      <c r="A23"/>
      <c r="B23"/>
      <c r="C23"/>
      <c r="D23"/>
      <c r="E23"/>
      <c r="F23"/>
      <c r="G23"/>
      <c r="H23"/>
      <c r="I23"/>
      <c r="J23"/>
      <c r="K23"/>
      <c r="P23" s="2"/>
      <c r="AN23" s="4"/>
      <c r="AO23" s="4"/>
      <c r="AP23" s="4"/>
      <c r="AS23"/>
      <c r="AT23"/>
      <c r="AU23"/>
      <c r="AV23"/>
      <c r="AW23"/>
      <c r="AX23"/>
      <c r="AY23"/>
      <c r="AZ23"/>
      <c r="BA23" s="154"/>
    </row>
    <row r="24" spans="1:53" s="1" customFormat="1">
      <c r="A24"/>
      <c r="B24"/>
      <c r="C24"/>
      <c r="D24"/>
      <c r="E24"/>
      <c r="F24"/>
      <c r="G24"/>
      <c r="H24"/>
      <c r="I24"/>
      <c r="J24"/>
      <c r="K24"/>
      <c r="P24" s="2"/>
      <c r="AN24" s="4"/>
      <c r="AO24" s="4"/>
      <c r="AP24" s="4"/>
      <c r="AS24"/>
      <c r="AT24"/>
      <c r="AU24"/>
      <c r="AV24"/>
      <c r="AW24"/>
      <c r="AX24"/>
      <c r="AY24"/>
      <c r="AZ24"/>
      <c r="BA24" s="155"/>
    </row>
    <row r="25" spans="1:53" s="1" customFormat="1">
      <c r="A25"/>
      <c r="B25"/>
      <c r="C25"/>
      <c r="D25"/>
      <c r="E25"/>
      <c r="F25"/>
      <c r="G25"/>
      <c r="H25"/>
      <c r="I25"/>
      <c r="J25"/>
      <c r="K25"/>
      <c r="P25" s="2"/>
      <c r="AN25" s="4"/>
      <c r="AO25" s="4"/>
      <c r="AP25" s="4"/>
      <c r="AS25"/>
      <c r="AT25"/>
      <c r="AU25"/>
      <c r="AV25"/>
      <c r="AW25"/>
      <c r="AX25"/>
      <c r="AY25"/>
      <c r="AZ25"/>
      <c r="BA25" s="155"/>
    </row>
    <row r="26" spans="1:53" s="1" customFormat="1">
      <c r="A26"/>
      <c r="B26"/>
      <c r="C26"/>
      <c r="D26"/>
      <c r="E26"/>
      <c r="F26"/>
      <c r="G26"/>
      <c r="H26"/>
      <c r="I26"/>
      <c r="J26"/>
      <c r="K26"/>
      <c r="P26" s="2"/>
      <c r="AN26" s="4"/>
      <c r="AO26" s="4"/>
      <c r="AP26" s="4"/>
      <c r="AS26"/>
      <c r="AT26"/>
      <c r="AU26"/>
      <c r="AV26"/>
      <c r="AW26"/>
      <c r="AX26"/>
      <c r="AY26"/>
      <c r="AZ26"/>
      <c r="BA26" s="154"/>
    </row>
    <row r="27" spans="1:53" s="1" customFormat="1">
      <c r="A27"/>
      <c r="B27"/>
      <c r="C27"/>
      <c r="D27"/>
      <c r="E27"/>
      <c r="F27"/>
      <c r="G27"/>
      <c r="H27"/>
      <c r="I27"/>
      <c r="J27"/>
      <c r="K27"/>
      <c r="P27" s="2"/>
      <c r="AN27" s="4"/>
      <c r="AO27" s="4"/>
      <c r="AP27" s="4"/>
      <c r="AS27"/>
      <c r="AT27"/>
      <c r="AU27"/>
      <c r="AV27"/>
      <c r="AW27"/>
      <c r="AX27"/>
      <c r="AY27"/>
      <c r="AZ27"/>
      <c r="BA27" s="154"/>
    </row>
    <row r="28" spans="1:53" s="1" customFormat="1">
      <c r="A28"/>
      <c r="B28"/>
      <c r="C28"/>
      <c r="D28"/>
      <c r="E28"/>
      <c r="F28"/>
      <c r="G28"/>
      <c r="H28"/>
      <c r="I28"/>
      <c r="J28"/>
      <c r="K28"/>
      <c r="P28" s="2"/>
      <c r="AN28" s="4"/>
      <c r="AO28" s="4"/>
      <c r="AP28" s="4"/>
      <c r="AS28"/>
      <c r="AT28"/>
      <c r="AU28"/>
      <c r="AV28"/>
      <c r="AW28"/>
      <c r="AX28"/>
      <c r="AY28"/>
      <c r="AZ28"/>
      <c r="BA28"/>
    </row>
  </sheetData>
  <mergeCells count="52">
    <mergeCell ref="A20:H20"/>
    <mergeCell ref="AW17:AW18"/>
    <mergeCell ref="AX17:AX18"/>
    <mergeCell ref="BA17:BA18"/>
    <mergeCell ref="O17:O18"/>
    <mergeCell ref="AN17:AN18"/>
    <mergeCell ref="AP17:AP18"/>
    <mergeCell ref="AQ17:AQ18"/>
    <mergeCell ref="AR17:AR18"/>
    <mergeCell ref="AV17:AV18"/>
    <mergeCell ref="I17:I18"/>
    <mergeCell ref="J17:J18"/>
    <mergeCell ref="K17:K18"/>
    <mergeCell ref="L17:L18"/>
    <mergeCell ref="M17:M18"/>
    <mergeCell ref="N17:N18"/>
    <mergeCell ref="AB16:AC16"/>
    <mergeCell ref="AE16:AF16"/>
    <mergeCell ref="A17:A18"/>
    <mergeCell ref="B17:B18"/>
    <mergeCell ref="C17:C18"/>
    <mergeCell ref="D17:D18"/>
    <mergeCell ref="E17:E18"/>
    <mergeCell ref="F17:F18"/>
    <mergeCell ref="G17:G18"/>
    <mergeCell ref="H17:H18"/>
    <mergeCell ref="AT14:AX15"/>
    <mergeCell ref="AZ14:BA15"/>
    <mergeCell ref="Y15:AA15"/>
    <mergeCell ref="AB15:AF15"/>
    <mergeCell ref="AG15:AN15"/>
    <mergeCell ref="A11:C11"/>
    <mergeCell ref="D11:M11"/>
    <mergeCell ref="A14:O15"/>
    <mergeCell ref="Q14:AN14"/>
    <mergeCell ref="AP14:AR15"/>
    <mergeCell ref="AZ17:AZ1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s>
  <conditionalFormatting sqref="H17:H19">
    <cfRule type="cellIs" dxfId="24" priority="24" operator="equal">
      <formula>"Muy Alta"</formula>
    </cfRule>
    <cfRule type="cellIs" dxfId="23" priority="25" operator="equal">
      <formula>"Alta"</formula>
    </cfRule>
    <cfRule type="cellIs" dxfId="22" priority="26" operator="equal">
      <formula>"Media"</formula>
    </cfRule>
    <cfRule type="cellIs" dxfId="21" priority="27" operator="equal">
      <formula>"Muy Baja"</formula>
    </cfRule>
    <cfRule type="cellIs" dxfId="20" priority="28" operator="equal">
      <formula>"Baja"</formula>
    </cfRule>
  </conditionalFormatting>
  <conditionalFormatting sqref="L17:L19">
    <cfRule type="cellIs" dxfId="19" priority="19" operator="equal">
      <formula>"Leve"</formula>
    </cfRule>
    <cfRule type="cellIs" dxfId="18" priority="20" operator="equal">
      <formula>"Catastrófico"</formula>
    </cfRule>
    <cfRule type="cellIs" dxfId="17" priority="21" operator="equal">
      <formula>"Mayor"</formula>
    </cfRule>
    <cfRule type="cellIs" dxfId="16" priority="22" operator="equal">
      <formula>"Moderado"</formula>
    </cfRule>
    <cfRule type="cellIs" dxfId="15" priority="23" operator="equal">
      <formula>"Menor"</formula>
    </cfRule>
  </conditionalFormatting>
  <conditionalFormatting sqref="O17:O19 AM17:AM19">
    <cfRule type="cellIs" dxfId="14" priority="15" operator="equal">
      <formula>"EXTREMO"</formula>
    </cfRule>
    <cfRule type="cellIs" dxfId="13" priority="16" operator="equal">
      <formula>"ALTO"</formula>
    </cfRule>
    <cfRule type="cellIs" dxfId="12" priority="17" operator="equal">
      <formula>"BAJO"</formula>
    </cfRule>
    <cfRule type="cellIs" dxfId="11" priority="18" operator="equal">
      <formula>"MODERADO"</formula>
    </cfRule>
  </conditionalFormatting>
  <conditionalFormatting sqref="AH17:AH19">
    <cfRule type="cellIs" dxfId="10" priority="10" operator="equal">
      <formula>"Muy Baja"</formula>
    </cfRule>
    <cfRule type="cellIs" dxfId="9" priority="11" operator="equal">
      <formula>"Baja"</formula>
    </cfRule>
    <cfRule type="cellIs" dxfId="8" priority="12" operator="equal">
      <formula>"Media"</formula>
    </cfRule>
    <cfRule type="cellIs" dxfId="7" priority="13" operator="equal">
      <formula>"Muy Alta"</formula>
    </cfRule>
    <cfRule type="cellIs" dxfId="6" priority="14" operator="equal">
      <formula>"Alta"</formula>
    </cfRule>
  </conditionalFormatting>
  <conditionalFormatting sqref="AJ17:AJ19">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EFD56381-83C6-42B9-81AF-59A48B5F4572}"/>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A466A1C1-046A-4354-A6A8-1BF6A6C65980}">
          <x14:formula1>
            <xm:f>Datos!$P$38:$P$39</xm:f>
          </x14:formula1>
          <xm:sqref>AE17:AE19</xm:sqref>
        </x14:dataValidation>
        <x14:dataValidation type="list" allowBlank="1" showInputMessage="1" showErrorMessage="1" xr:uid="{01162A47-4C14-479C-A060-34B0A57BF935}">
          <x14:formula1>
            <xm:f>Datos!$P$34:$P$35</xm:f>
          </x14:formula1>
          <xm:sqref>AD17:AD19</xm:sqref>
        </x14:dataValidation>
        <x14:dataValidation type="list" allowBlank="1" showInputMessage="1" showErrorMessage="1" xr:uid="{ADC8F1F4-0212-46F8-86A9-3CBC98C2F436}">
          <x14:formula1>
            <xm:f>Datos!$P$30:$P$31</xm:f>
          </x14:formula1>
          <xm:sqref>AB17:AB19</xm:sqref>
        </x14:dataValidation>
        <x14:dataValidation type="list" allowBlank="1" showInputMessage="1" showErrorMessage="1" xr:uid="{0FCAB948-66BF-4DD0-BB03-2C441A343302}">
          <x14:formula1>
            <xm:f>Instructivo!$E$3:$E$9</xm:f>
          </x14:formula1>
          <xm:sqref>F17:F19</xm:sqref>
        </x14:dataValidation>
        <x14:dataValidation type="list" allowBlank="1" showInputMessage="1" showErrorMessage="1" xr:uid="{26CAEB3E-2779-43AD-9A28-4EBF2274C313}">
          <x14:formula1>
            <xm:f>Datos!$P$25:$P$26</xm:f>
          </x14:formula1>
          <xm:sqref>Z17:Z19</xm:sqref>
        </x14:dataValidation>
        <x14:dataValidation type="list" allowBlank="1" showInputMessage="1" showErrorMessage="1" xr:uid="{F74EC5C4-C833-4729-9F6B-B2F9370BA119}">
          <x14:formula1>
            <xm:f>Datos!$P$19:$P$22</xm:f>
          </x14:formula1>
          <xm:sqref>Y17:Y19</xm:sqref>
        </x14:dataValidation>
        <x14:dataValidation type="list" allowBlank="1" showInputMessage="1" showErrorMessage="1" xr:uid="{98A1C743-9A97-49A9-BDD2-F99858134B4E}">
          <x14:formula1>
            <xm:f>Datos!$O$3:$O$15</xm:f>
          </x14:formula1>
          <xm:sqref>J17:J19</xm:sqref>
        </x14:dataValidation>
        <x14:dataValidation type="list" allowBlank="1" showInputMessage="1" showErrorMessage="1" xr:uid="{44FBE046-74A4-4AE9-91FD-231F210C9CD4}">
          <x14:formula1>
            <xm:f>Datos!$A$4:$A$6</xm:f>
          </x14:formula1>
          <xm:sqref>B17:B19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10" t="s">
        <v>145</v>
      </c>
      <c r="D3" t="s">
        <v>146</v>
      </c>
      <c r="G3" t="s">
        <v>147</v>
      </c>
      <c r="J3" t="s">
        <v>148</v>
      </c>
      <c r="O3" t="s">
        <v>149</v>
      </c>
      <c r="P3" t="s">
        <v>147</v>
      </c>
    </row>
    <row r="4" spans="1:17">
      <c r="A4" t="s">
        <v>150</v>
      </c>
      <c r="D4" t="s">
        <v>151</v>
      </c>
      <c r="E4" s="9">
        <v>0.2</v>
      </c>
      <c r="G4" t="s">
        <v>152</v>
      </c>
      <c r="H4" s="9">
        <v>0.2</v>
      </c>
      <c r="J4" t="s">
        <v>153</v>
      </c>
      <c r="K4" t="s">
        <v>154</v>
      </c>
      <c r="O4" t="s">
        <v>155</v>
      </c>
      <c r="P4" s="3" t="s">
        <v>156</v>
      </c>
      <c r="Q4" s="12">
        <v>0.2</v>
      </c>
    </row>
    <row r="5" spans="1:17">
      <c r="A5" t="s">
        <v>72</v>
      </c>
      <c r="D5" t="s">
        <v>157</v>
      </c>
      <c r="E5" s="9">
        <v>0.4</v>
      </c>
      <c r="G5" t="s">
        <v>158</v>
      </c>
      <c r="H5" s="9">
        <v>0.4</v>
      </c>
      <c r="J5" t="s">
        <v>159</v>
      </c>
      <c r="K5" t="s">
        <v>154</v>
      </c>
      <c r="O5" s="11" t="s">
        <v>160</v>
      </c>
      <c r="P5" s="3" t="s">
        <v>161</v>
      </c>
      <c r="Q5" s="12">
        <v>0.4</v>
      </c>
    </row>
    <row r="6" spans="1:17">
      <c r="A6" t="s">
        <v>162</v>
      </c>
      <c r="D6" t="s">
        <v>163</v>
      </c>
      <c r="E6" s="9">
        <v>0.6</v>
      </c>
      <c r="G6" t="s">
        <v>164</v>
      </c>
      <c r="H6" s="9">
        <v>0.6</v>
      </c>
      <c r="J6" t="s">
        <v>165</v>
      </c>
      <c r="K6" t="s">
        <v>164</v>
      </c>
      <c r="O6" t="s">
        <v>166</v>
      </c>
      <c r="P6" s="3" t="s">
        <v>167</v>
      </c>
      <c r="Q6" s="12">
        <v>0.6</v>
      </c>
    </row>
    <row r="7" spans="1:17">
      <c r="D7" t="s">
        <v>168</v>
      </c>
      <c r="E7" s="9">
        <v>0.8</v>
      </c>
      <c r="G7" t="s">
        <v>169</v>
      </c>
      <c r="H7" s="9">
        <v>0.8</v>
      </c>
      <c r="J7" t="s">
        <v>170</v>
      </c>
      <c r="K7" t="s">
        <v>171</v>
      </c>
      <c r="O7" t="s">
        <v>172</v>
      </c>
      <c r="P7" s="3" t="s">
        <v>173</v>
      </c>
      <c r="Q7" s="12">
        <v>0.8</v>
      </c>
    </row>
    <row r="8" spans="1:17">
      <c r="D8" t="s">
        <v>174</v>
      </c>
      <c r="E8" s="9">
        <v>1</v>
      </c>
      <c r="G8" t="s">
        <v>175</v>
      </c>
      <c r="H8" s="9">
        <v>1</v>
      </c>
      <c r="J8" t="s">
        <v>176</v>
      </c>
      <c r="K8" t="s">
        <v>177</v>
      </c>
      <c r="O8" t="s">
        <v>178</v>
      </c>
      <c r="P8" s="3" t="s">
        <v>179</v>
      </c>
      <c r="Q8" s="12">
        <v>1</v>
      </c>
    </row>
    <row r="9" spans="1:17">
      <c r="J9" t="s">
        <v>180</v>
      </c>
      <c r="K9" t="s">
        <v>154</v>
      </c>
    </row>
    <row r="10" spans="1:17">
      <c r="J10" t="s">
        <v>181</v>
      </c>
      <c r="K10" t="s">
        <v>164</v>
      </c>
      <c r="O10" t="s">
        <v>182</v>
      </c>
    </row>
    <row r="11" spans="1:17">
      <c r="J11" t="s">
        <v>183</v>
      </c>
      <c r="K11" t="s">
        <v>164</v>
      </c>
      <c r="O11" t="s">
        <v>127</v>
      </c>
      <c r="P11" s="3" t="s">
        <v>156</v>
      </c>
      <c r="Q11" s="12">
        <v>0.2</v>
      </c>
    </row>
    <row r="12" spans="1:17" ht="30.75" customHeight="1">
      <c r="J12" t="s">
        <v>184</v>
      </c>
      <c r="K12" t="s">
        <v>171</v>
      </c>
      <c r="O12" s="11" t="s">
        <v>185</v>
      </c>
      <c r="P12" s="3" t="s">
        <v>161</v>
      </c>
      <c r="Q12" s="12">
        <v>0.4</v>
      </c>
    </row>
    <row r="13" spans="1:17" ht="28.9">
      <c r="J13" t="s">
        <v>186</v>
      </c>
      <c r="K13" t="s">
        <v>177</v>
      </c>
      <c r="O13" s="11" t="s">
        <v>76</v>
      </c>
      <c r="P13" s="3" t="s">
        <v>167</v>
      </c>
      <c r="Q13" s="12">
        <v>0.6</v>
      </c>
    </row>
    <row r="14" spans="1:17" ht="28.9">
      <c r="J14" t="s">
        <v>187</v>
      </c>
      <c r="K14" t="s">
        <v>164</v>
      </c>
      <c r="O14" s="11" t="s">
        <v>188</v>
      </c>
      <c r="P14" s="3" t="s">
        <v>173</v>
      </c>
      <c r="Q14" s="12">
        <v>0.8</v>
      </c>
    </row>
    <row r="15" spans="1:17" ht="28.9">
      <c r="J15" t="s">
        <v>189</v>
      </c>
      <c r="K15" t="s">
        <v>164</v>
      </c>
      <c r="O15" s="11" t="s">
        <v>190</v>
      </c>
      <c r="P15" s="3" t="s">
        <v>179</v>
      </c>
      <c r="Q15" s="12">
        <v>1</v>
      </c>
    </row>
    <row r="16" spans="1:17">
      <c r="J16" t="s">
        <v>191</v>
      </c>
      <c r="K16" t="s">
        <v>164</v>
      </c>
    </row>
    <row r="17" spans="10:17">
      <c r="J17" t="s">
        <v>192</v>
      </c>
      <c r="K17" t="s">
        <v>171</v>
      </c>
    </row>
    <row r="18" spans="10:17">
      <c r="J18" t="s">
        <v>193</v>
      </c>
      <c r="K18" t="s">
        <v>177</v>
      </c>
    </row>
    <row r="19" spans="10:17">
      <c r="J19" t="s">
        <v>194</v>
      </c>
      <c r="K19" t="s">
        <v>164</v>
      </c>
      <c r="P19" t="s">
        <v>195</v>
      </c>
    </row>
    <row r="20" spans="10:17">
      <c r="J20" t="s">
        <v>196</v>
      </c>
      <c r="K20" t="s">
        <v>164</v>
      </c>
      <c r="P20" t="s">
        <v>83</v>
      </c>
      <c r="Q20" s="9">
        <v>0.25</v>
      </c>
    </row>
    <row r="21" spans="10:17">
      <c r="J21" t="s">
        <v>197</v>
      </c>
      <c r="K21" t="s">
        <v>171</v>
      </c>
      <c r="P21" t="s">
        <v>143</v>
      </c>
      <c r="Q21" s="9">
        <v>0.15</v>
      </c>
    </row>
    <row r="22" spans="10:17">
      <c r="J22" t="s">
        <v>198</v>
      </c>
      <c r="K22" t="s">
        <v>171</v>
      </c>
      <c r="P22" t="s">
        <v>119</v>
      </c>
      <c r="Q22" s="9">
        <v>0.1</v>
      </c>
    </row>
    <row r="23" spans="10:17">
      <c r="J23" t="s">
        <v>199</v>
      </c>
      <c r="K23" t="s">
        <v>177</v>
      </c>
    </row>
    <row r="24" spans="10:17">
      <c r="J24" t="s">
        <v>200</v>
      </c>
      <c r="K24" t="s">
        <v>171</v>
      </c>
      <c r="P24" t="s">
        <v>201</v>
      </c>
    </row>
    <row r="25" spans="10:17">
      <c r="J25" t="s">
        <v>202</v>
      </c>
      <c r="K25" t="s">
        <v>171</v>
      </c>
      <c r="P25" t="s">
        <v>84</v>
      </c>
      <c r="Q25" s="9">
        <v>0.25</v>
      </c>
    </row>
    <row r="26" spans="10:17">
      <c r="J26" t="s">
        <v>203</v>
      </c>
      <c r="K26" t="s">
        <v>171</v>
      </c>
      <c r="P26" t="s">
        <v>104</v>
      </c>
      <c r="Q26" s="9">
        <v>0.15</v>
      </c>
    </row>
    <row r="27" spans="10:17">
      <c r="J27" t="s">
        <v>204</v>
      </c>
      <c r="K27" t="s">
        <v>171</v>
      </c>
    </row>
    <row r="28" spans="10:17">
      <c r="J28" t="s">
        <v>205</v>
      </c>
      <c r="K28" t="s">
        <v>177</v>
      </c>
    </row>
    <row r="29" spans="10:17">
      <c r="P29" t="s">
        <v>206</v>
      </c>
    </row>
    <row r="30" spans="10:17">
      <c r="P30" t="s">
        <v>85</v>
      </c>
    </row>
    <row r="31" spans="10:17">
      <c r="P31" t="s">
        <v>207</v>
      </c>
    </row>
    <row r="33" spans="16:16">
      <c r="P33" t="s">
        <v>208</v>
      </c>
    </row>
    <row r="34" spans="16:16">
      <c r="P34" t="s">
        <v>87</v>
      </c>
    </row>
    <row r="35" spans="16:16">
      <c r="P35" t="s">
        <v>209</v>
      </c>
    </row>
    <row r="37" spans="16:16">
      <c r="P37" t="s">
        <v>210</v>
      </c>
    </row>
    <row r="38" spans="16:16">
      <c r="P38" t="s">
        <v>88</v>
      </c>
    </row>
    <row r="39" spans="16:16">
      <c r="P39" t="s">
        <v>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66" zoomScale="80" zoomScaleNormal="80" workbookViewId="0">
      <selection activeCell="F76" sqref="F7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57" t="s">
        <v>212</v>
      </c>
      <c r="F2" s="57" t="s">
        <v>213</v>
      </c>
    </row>
    <row r="3" spans="1:12" ht="43.15">
      <c r="E3" s="56" t="s">
        <v>214</v>
      </c>
      <c r="F3" s="55" t="s">
        <v>215</v>
      </c>
    </row>
    <row r="4" spans="1:12" ht="43.15">
      <c r="E4" s="56" t="s">
        <v>216</v>
      </c>
      <c r="F4" s="55" t="s">
        <v>217</v>
      </c>
    </row>
    <row r="5" spans="1:12" ht="144">
      <c r="E5" s="56" t="s">
        <v>218</v>
      </c>
      <c r="F5" s="55" t="s">
        <v>219</v>
      </c>
    </row>
    <row r="6" spans="1:12" ht="43.15">
      <c r="E6" s="56" t="s">
        <v>220</v>
      </c>
      <c r="F6" s="55" t="s">
        <v>221</v>
      </c>
    </row>
    <row r="7" spans="1:12" ht="72">
      <c r="E7" s="56" t="s">
        <v>222</v>
      </c>
      <c r="F7" s="55" t="s">
        <v>223</v>
      </c>
    </row>
    <row r="8" spans="1:12" ht="57.6">
      <c r="E8" s="56" t="s">
        <v>224</v>
      </c>
      <c r="F8" s="55" t="s">
        <v>225</v>
      </c>
    </row>
    <row r="9" spans="1:12" ht="72">
      <c r="E9" s="56" t="s">
        <v>226</v>
      </c>
      <c r="F9" s="55" t="s">
        <v>227</v>
      </c>
    </row>
    <row r="11" spans="1:12">
      <c r="B11" s="292" t="s">
        <v>228</v>
      </c>
      <c r="C11" s="292"/>
      <c r="D11" s="292"/>
      <c r="E11" s="292"/>
      <c r="F11" s="292"/>
      <c r="G11" s="292"/>
      <c r="H11" s="292"/>
      <c r="I11" s="292"/>
      <c r="J11" s="292"/>
      <c r="K11" s="292"/>
      <c r="L11" s="292"/>
    </row>
    <row r="12" spans="1:12">
      <c r="B12" s="292"/>
      <c r="C12" s="292"/>
      <c r="D12" s="292"/>
      <c r="E12" s="292"/>
      <c r="F12" s="292"/>
      <c r="G12" s="292"/>
      <c r="H12" s="292"/>
      <c r="I12" s="292"/>
      <c r="J12" s="292"/>
      <c r="K12" s="292"/>
      <c r="L12" s="292"/>
    </row>
    <row r="13" spans="1:12" ht="23.45">
      <c r="B13" s="293" t="s">
        <v>229</v>
      </c>
      <c r="C13" s="293"/>
      <c r="D13" s="293"/>
      <c r="E13" s="293"/>
      <c r="F13" s="293"/>
      <c r="G13" s="293"/>
      <c r="H13" s="293"/>
      <c r="I13" s="293"/>
      <c r="J13" s="293"/>
      <c r="K13" s="293"/>
      <c r="L13" s="293"/>
    </row>
    <row r="15" spans="1:12" ht="28.9">
      <c r="A15" s="26" t="s">
        <v>230</v>
      </c>
      <c r="B15" s="27">
        <v>1</v>
      </c>
      <c r="C15" s="278" t="s">
        <v>231</v>
      </c>
      <c r="D15" s="279"/>
      <c r="E15" s="279"/>
      <c r="F15" s="279"/>
      <c r="G15" s="279"/>
      <c r="H15" s="279"/>
      <c r="I15" s="279"/>
      <c r="J15" s="279"/>
      <c r="K15" s="279"/>
      <c r="L15" s="279"/>
    </row>
    <row r="16" spans="1:12" ht="18.600000000000001" thickBot="1">
      <c r="C16" s="270"/>
      <c r="D16" s="271"/>
      <c r="E16" s="271"/>
      <c r="F16" s="271"/>
      <c r="G16" s="271"/>
      <c r="H16" s="271"/>
      <c r="I16" s="271"/>
      <c r="J16" s="271"/>
      <c r="K16" s="271"/>
      <c r="L16" s="271"/>
    </row>
    <row r="17" spans="1:12" ht="18.600000000000001" thickBot="1">
      <c r="B17" s="294" t="s">
        <v>232</v>
      </c>
      <c r="C17" s="295"/>
      <c r="D17" s="295"/>
      <c r="E17" s="295"/>
      <c r="F17" s="296"/>
      <c r="G17" s="28"/>
      <c r="H17" s="294" t="s">
        <v>233</v>
      </c>
      <c r="I17" s="297"/>
      <c r="J17" s="297"/>
      <c r="K17" s="297"/>
      <c r="L17" s="298"/>
    </row>
    <row r="18" spans="1:12" ht="23.45">
      <c r="B18" s="29" t="s">
        <v>234</v>
      </c>
      <c r="C18" s="284" t="s">
        <v>55</v>
      </c>
      <c r="D18" s="285"/>
      <c r="E18" s="285"/>
      <c r="F18" s="286"/>
      <c r="G18" s="28"/>
      <c r="H18" s="29" t="s">
        <v>234</v>
      </c>
      <c r="I18" s="287" t="s">
        <v>55</v>
      </c>
      <c r="J18" s="287"/>
      <c r="K18" s="287"/>
      <c r="L18" s="288"/>
    </row>
    <row r="19" spans="1:12" ht="18">
      <c r="B19" s="30">
        <v>100</v>
      </c>
      <c r="C19" s="31" t="s">
        <v>174</v>
      </c>
      <c r="D19" s="289" t="s">
        <v>235</v>
      </c>
      <c r="E19" s="290"/>
      <c r="F19" s="291"/>
      <c r="G19" s="32"/>
      <c r="H19" s="30">
        <v>100</v>
      </c>
      <c r="I19" s="31" t="s">
        <v>236</v>
      </c>
      <c r="J19" s="289" t="s">
        <v>237</v>
      </c>
      <c r="K19" s="290"/>
      <c r="L19" s="291"/>
    </row>
    <row r="20" spans="1:12" ht="18">
      <c r="B20" s="30">
        <v>80</v>
      </c>
      <c r="C20" s="33" t="s">
        <v>168</v>
      </c>
      <c r="D20" s="272" t="s">
        <v>238</v>
      </c>
      <c r="E20" s="273"/>
      <c r="F20" s="274"/>
      <c r="G20" s="32"/>
      <c r="H20" s="30">
        <v>80</v>
      </c>
      <c r="I20" s="33" t="s">
        <v>239</v>
      </c>
      <c r="J20" s="272" t="s">
        <v>240</v>
      </c>
      <c r="K20" s="273"/>
      <c r="L20" s="274"/>
    </row>
    <row r="21" spans="1:12" ht="18">
      <c r="B21" s="30">
        <v>60</v>
      </c>
      <c r="C21" s="34" t="s">
        <v>163</v>
      </c>
      <c r="D21" s="272" t="s">
        <v>241</v>
      </c>
      <c r="E21" s="273"/>
      <c r="F21" s="274"/>
      <c r="G21" s="32"/>
      <c r="H21" s="30">
        <v>60</v>
      </c>
      <c r="I21" s="34" t="s">
        <v>242</v>
      </c>
      <c r="J21" s="272" t="s">
        <v>243</v>
      </c>
      <c r="K21" s="273"/>
      <c r="L21" s="274"/>
    </row>
    <row r="22" spans="1:12" ht="18">
      <c r="B22" s="30">
        <v>40</v>
      </c>
      <c r="C22" s="35" t="s">
        <v>157</v>
      </c>
      <c r="D22" s="272" t="s">
        <v>244</v>
      </c>
      <c r="E22" s="273"/>
      <c r="F22" s="274"/>
      <c r="G22" s="32"/>
      <c r="H22" s="30">
        <v>40</v>
      </c>
      <c r="I22" s="35" t="s">
        <v>245</v>
      </c>
      <c r="J22" s="272" t="s">
        <v>246</v>
      </c>
      <c r="K22" s="273"/>
      <c r="L22" s="274"/>
    </row>
    <row r="23" spans="1:12" ht="18.600000000000001" thickBot="1">
      <c r="B23" s="36">
        <v>20</v>
      </c>
      <c r="C23" s="37" t="s">
        <v>151</v>
      </c>
      <c r="D23" s="275" t="s">
        <v>247</v>
      </c>
      <c r="E23" s="276"/>
      <c r="F23" s="277"/>
      <c r="G23" s="32"/>
      <c r="H23" s="36">
        <v>20</v>
      </c>
      <c r="I23" s="37" t="s">
        <v>248</v>
      </c>
      <c r="J23" s="275" t="s">
        <v>249</v>
      </c>
      <c r="K23" s="276"/>
      <c r="L23" s="277"/>
    </row>
    <row r="24" spans="1:12">
      <c r="B24" s="28" t="s">
        <v>250</v>
      </c>
      <c r="C24" s="28"/>
      <c r="D24" s="28"/>
      <c r="E24" s="28"/>
      <c r="F24" s="28"/>
      <c r="G24" s="28"/>
      <c r="H24" s="28" t="s">
        <v>250</v>
      </c>
      <c r="I24" s="28"/>
      <c r="J24" s="28"/>
      <c r="K24" s="28"/>
      <c r="L24" s="28"/>
    </row>
    <row r="27" spans="1:12" ht="28.9">
      <c r="A27" s="26" t="s">
        <v>230</v>
      </c>
      <c r="B27" s="27">
        <v>2</v>
      </c>
      <c r="C27" s="278" t="s">
        <v>147</v>
      </c>
      <c r="D27" s="279"/>
      <c r="E27" s="279"/>
      <c r="F27" s="279"/>
      <c r="G27" s="279"/>
      <c r="H27" s="279"/>
      <c r="I27" s="279"/>
      <c r="J27" s="279"/>
      <c r="K27" s="279"/>
      <c r="L27" s="279"/>
    </row>
    <row r="28" spans="1:12">
      <c r="B28" s="28"/>
      <c r="C28" s="28"/>
      <c r="D28" s="28"/>
      <c r="E28" s="28"/>
      <c r="F28" s="28"/>
      <c r="G28" s="28"/>
      <c r="H28" s="28"/>
      <c r="I28" s="28"/>
      <c r="J28" s="28"/>
      <c r="K28" s="38"/>
      <c r="L28" s="38"/>
    </row>
    <row r="29" spans="1:12" ht="18">
      <c r="B29" s="280" t="s">
        <v>251</v>
      </c>
      <c r="C29" s="281"/>
      <c r="D29" s="281"/>
      <c r="E29" s="281"/>
      <c r="F29" s="281"/>
      <c r="G29" s="281"/>
      <c r="H29" s="281"/>
      <c r="I29" s="281"/>
      <c r="J29" s="281"/>
      <c r="K29" s="282"/>
      <c r="L29" s="38"/>
    </row>
    <row r="30" spans="1:12" ht="17.45">
      <c r="B30" s="283" t="s">
        <v>252</v>
      </c>
      <c r="C30" s="283"/>
      <c r="D30" s="283" t="s">
        <v>253</v>
      </c>
      <c r="E30" s="283"/>
      <c r="F30" s="283" t="s">
        <v>72</v>
      </c>
      <c r="G30" s="283"/>
      <c r="H30" s="283"/>
      <c r="I30" s="283"/>
      <c r="J30" s="283"/>
      <c r="K30" s="283"/>
    </row>
    <row r="31" spans="1:12" ht="18">
      <c r="B31" s="39">
        <v>100</v>
      </c>
      <c r="C31" s="40" t="s">
        <v>179</v>
      </c>
      <c r="D31" s="269" t="s">
        <v>254</v>
      </c>
      <c r="E31" s="269"/>
      <c r="F31" s="269" t="s">
        <v>190</v>
      </c>
      <c r="G31" s="269"/>
      <c r="H31" s="269"/>
      <c r="I31" s="269"/>
      <c r="J31" s="269"/>
      <c r="K31" s="269"/>
    </row>
    <row r="32" spans="1:12" ht="18">
      <c r="B32" s="39">
        <v>80</v>
      </c>
      <c r="C32" s="41" t="s">
        <v>173</v>
      </c>
      <c r="D32" s="269" t="s">
        <v>255</v>
      </c>
      <c r="E32" s="269"/>
      <c r="F32" s="269" t="s">
        <v>256</v>
      </c>
      <c r="G32" s="269"/>
      <c r="H32" s="269"/>
      <c r="I32" s="269"/>
      <c r="J32" s="269"/>
      <c r="K32" s="269"/>
    </row>
    <row r="33" spans="1:26" ht="18">
      <c r="B33" s="39">
        <v>60</v>
      </c>
      <c r="C33" s="42" t="s">
        <v>167</v>
      </c>
      <c r="D33" s="269" t="s">
        <v>257</v>
      </c>
      <c r="E33" s="269"/>
      <c r="F33" s="269" t="s">
        <v>258</v>
      </c>
      <c r="G33" s="269"/>
      <c r="H33" s="269"/>
      <c r="I33" s="269"/>
      <c r="J33" s="269"/>
      <c r="K33" s="269"/>
    </row>
    <row r="34" spans="1:26" ht="18">
      <c r="B34" s="39">
        <v>40</v>
      </c>
      <c r="C34" s="43" t="s">
        <v>161</v>
      </c>
      <c r="D34" s="269" t="s">
        <v>259</v>
      </c>
      <c r="E34" s="269"/>
      <c r="F34" s="269" t="s">
        <v>260</v>
      </c>
      <c r="G34" s="269"/>
      <c r="H34" s="269"/>
      <c r="I34" s="269"/>
      <c r="J34" s="269"/>
      <c r="K34" s="269"/>
    </row>
    <row r="35" spans="1:26" ht="18">
      <c r="B35" s="39">
        <v>20</v>
      </c>
      <c r="C35" s="44" t="s">
        <v>156</v>
      </c>
      <c r="D35" s="269" t="s">
        <v>261</v>
      </c>
      <c r="E35" s="269"/>
      <c r="F35" s="269" t="s">
        <v>127</v>
      </c>
      <c r="G35" s="269"/>
      <c r="H35" s="269"/>
      <c r="I35" s="269"/>
      <c r="J35" s="269"/>
      <c r="K35" s="269"/>
    </row>
    <row r="38" spans="1:26" ht="28.9">
      <c r="A38" s="26" t="s">
        <v>230</v>
      </c>
      <c r="B38" s="27"/>
      <c r="C38" s="270" t="s">
        <v>262</v>
      </c>
      <c r="D38" s="271"/>
      <c r="E38" s="271"/>
      <c r="F38" s="271"/>
      <c r="G38" s="271"/>
      <c r="H38" s="271"/>
      <c r="I38" s="271"/>
      <c r="J38" s="271"/>
      <c r="K38" s="271"/>
      <c r="L38" s="271"/>
      <c r="X38" s="5"/>
      <c r="Y38" s="45"/>
    </row>
    <row r="39" spans="1:26">
      <c r="X39" s="5"/>
      <c r="Y39" s="45"/>
    </row>
    <row r="40" spans="1:26" ht="151.15" thickBot="1">
      <c r="B40" s="46" t="s">
        <v>263</v>
      </c>
      <c r="C40" s="47" t="s">
        <v>264</v>
      </c>
      <c r="D40" s="47" t="s">
        <v>265</v>
      </c>
      <c r="E40" s="46" t="s">
        <v>266</v>
      </c>
      <c r="F40" s="46" t="s">
        <v>267</v>
      </c>
      <c r="G40" s="46" t="s">
        <v>268</v>
      </c>
      <c r="H40" s="46" t="s">
        <v>269</v>
      </c>
      <c r="I40" s="46" t="s">
        <v>270</v>
      </c>
      <c r="J40" s="46" t="s">
        <v>271</v>
      </c>
      <c r="K40" s="46" t="s">
        <v>272</v>
      </c>
      <c r="L40" s="46" t="s">
        <v>273</v>
      </c>
      <c r="M40" s="46" t="s">
        <v>274</v>
      </c>
      <c r="N40" s="46" t="s">
        <v>275</v>
      </c>
      <c r="O40" s="46" t="s">
        <v>276</v>
      </c>
      <c r="P40" s="46" t="s">
        <v>277</v>
      </c>
      <c r="Q40" s="46" t="s">
        <v>278</v>
      </c>
      <c r="R40" s="46" t="s">
        <v>279</v>
      </c>
      <c r="S40" s="46" t="s">
        <v>280</v>
      </c>
      <c r="T40" s="46" t="s">
        <v>281</v>
      </c>
      <c r="U40" s="46" t="s">
        <v>282</v>
      </c>
      <c r="V40" s="46" t="s">
        <v>283</v>
      </c>
      <c r="W40" s="46" t="s">
        <v>284</v>
      </c>
      <c r="X40" s="48" t="s">
        <v>285</v>
      </c>
      <c r="Y40" s="49" t="s">
        <v>286</v>
      </c>
      <c r="Z40" s="49" t="s">
        <v>286</v>
      </c>
    </row>
    <row r="41" spans="1:26" ht="15">
      <c r="B41" s="50"/>
      <c r="C41" s="51"/>
      <c r="D41" s="51"/>
      <c r="E41" s="50"/>
      <c r="F41" s="50"/>
      <c r="G41" s="50"/>
      <c r="H41" s="50"/>
      <c r="I41" s="50"/>
      <c r="J41" s="50"/>
      <c r="K41" s="50"/>
      <c r="L41" s="50"/>
      <c r="M41" s="50"/>
      <c r="N41" s="50"/>
      <c r="O41" s="50"/>
      <c r="P41" s="50"/>
      <c r="Q41" s="50"/>
      <c r="R41" s="50"/>
      <c r="S41" s="50"/>
      <c r="T41" s="50"/>
      <c r="U41" s="50"/>
      <c r="V41" s="50"/>
      <c r="W41" s="50"/>
      <c r="X41" s="52">
        <f>COUNTIF(E41:W41,"SI")</f>
        <v>0</v>
      </c>
      <c r="Y41" s="53" t="str">
        <f>IF(OR(T41="SI",X41&gt;11),"100",IF(X41&gt;5,"80",IF(X41&gt;0,"60","")))</f>
        <v/>
      </c>
      <c r="Z41" s="54" t="str">
        <f>IF(OR(T41="SI",X41&gt;11),"CATASTRÓFICO",IF(X41&gt;5,"MAYOR",IF(X41&gt;0,"MODERADO","")))</f>
        <v/>
      </c>
    </row>
    <row r="45" spans="1:26" ht="23.45">
      <c r="A45" s="264" t="s">
        <v>287</v>
      </c>
      <c r="B45" s="264"/>
      <c r="C45" s="264"/>
      <c r="D45" s="264"/>
      <c r="E45" s="264"/>
      <c r="F45" s="264"/>
      <c r="G45" s="264"/>
      <c r="H45" s="264"/>
      <c r="I45" s="264"/>
      <c r="J45" s="264"/>
    </row>
    <row r="46" spans="1:26">
      <c r="C46" s="10"/>
      <c r="D46" s="5"/>
      <c r="E46" s="5"/>
      <c r="F46" s="5"/>
      <c r="G46" s="5"/>
      <c r="H46" s="5"/>
    </row>
    <row r="47" spans="1:26" ht="15.6">
      <c r="B47" s="256" t="s">
        <v>231</v>
      </c>
      <c r="C47" s="67" t="s">
        <v>174</v>
      </c>
      <c r="D47" s="70"/>
      <c r="E47" s="81"/>
      <c r="F47" s="71"/>
      <c r="G47" s="81"/>
      <c r="H47" s="72"/>
      <c r="J47" s="267" t="s">
        <v>288</v>
      </c>
    </row>
    <row r="48" spans="1:26" ht="15.6">
      <c r="B48" s="256"/>
      <c r="C48" s="68">
        <v>1</v>
      </c>
      <c r="D48" s="73"/>
      <c r="E48" s="82"/>
      <c r="F48" s="66"/>
      <c r="G48" s="82"/>
      <c r="H48" s="74"/>
      <c r="J48" s="268"/>
    </row>
    <row r="49" spans="2:10" ht="15.6">
      <c r="B49" s="256"/>
      <c r="C49" s="67" t="s">
        <v>168</v>
      </c>
      <c r="D49" s="87"/>
      <c r="E49" s="88"/>
      <c r="F49" s="71"/>
      <c r="G49" s="81"/>
      <c r="H49" s="72"/>
      <c r="J49" s="257" t="s">
        <v>177</v>
      </c>
    </row>
    <row r="50" spans="2:10" ht="15.6">
      <c r="B50" s="256"/>
      <c r="C50" s="68">
        <v>0.8</v>
      </c>
      <c r="D50" s="89"/>
      <c r="E50" s="90"/>
      <c r="F50" s="79"/>
      <c r="G50" s="86"/>
      <c r="H50" s="80"/>
      <c r="J50" s="258"/>
    </row>
    <row r="51" spans="2:10" ht="15.6">
      <c r="B51" s="256"/>
      <c r="C51" s="67" t="s">
        <v>163</v>
      </c>
      <c r="D51" s="75"/>
      <c r="E51" s="83"/>
      <c r="F51" s="65"/>
      <c r="G51" s="82"/>
      <c r="H51" s="74"/>
      <c r="J51" s="259" t="s">
        <v>171</v>
      </c>
    </row>
    <row r="52" spans="2:10" ht="15.6">
      <c r="B52" s="256"/>
      <c r="C52" s="68">
        <v>0.6</v>
      </c>
      <c r="D52" s="75"/>
      <c r="E52" s="83"/>
      <c r="F52" s="65"/>
      <c r="G52" s="82"/>
      <c r="H52" s="74"/>
      <c r="J52" s="260"/>
    </row>
    <row r="53" spans="2:10" ht="15.6">
      <c r="B53" s="256"/>
      <c r="C53" s="67" t="s">
        <v>157</v>
      </c>
      <c r="D53" s="91"/>
      <c r="E53" s="88"/>
      <c r="F53" s="92"/>
      <c r="G53" s="81"/>
      <c r="H53" s="72"/>
      <c r="J53" s="261" t="s">
        <v>164</v>
      </c>
    </row>
    <row r="54" spans="2:10" ht="15.6">
      <c r="B54" s="256"/>
      <c r="C54" s="68">
        <v>0.4</v>
      </c>
      <c r="D54" s="77"/>
      <c r="E54" s="90"/>
      <c r="F54" s="78"/>
      <c r="G54" s="86"/>
      <c r="H54" s="80"/>
      <c r="J54" s="262"/>
    </row>
    <row r="55" spans="2:10" ht="15.6">
      <c r="B55" s="256"/>
      <c r="C55" s="69" t="s">
        <v>151</v>
      </c>
      <c r="D55" s="76"/>
      <c r="E55" s="84"/>
      <c r="F55" s="65"/>
      <c r="G55" s="82"/>
      <c r="H55" s="74"/>
      <c r="J55" s="265" t="s">
        <v>154</v>
      </c>
    </row>
    <row r="56" spans="2:10" ht="15.6">
      <c r="B56" s="256"/>
      <c r="C56" s="68">
        <v>0.2</v>
      </c>
      <c r="D56" s="77"/>
      <c r="E56" s="85"/>
      <c r="F56" s="78"/>
      <c r="G56" s="86"/>
      <c r="H56" s="80"/>
      <c r="J56" s="266"/>
    </row>
    <row r="57" spans="2:10" ht="17.45">
      <c r="D57" s="58" t="s">
        <v>156</v>
      </c>
      <c r="E57" s="62" t="s">
        <v>161</v>
      </c>
      <c r="F57" s="62" t="s">
        <v>167</v>
      </c>
      <c r="G57" s="64" t="s">
        <v>173</v>
      </c>
      <c r="H57" s="59" t="s">
        <v>179</v>
      </c>
    </row>
    <row r="58" spans="2:10">
      <c r="D58" s="60">
        <v>0.2</v>
      </c>
      <c r="E58" s="63">
        <v>0.4</v>
      </c>
      <c r="F58" s="63">
        <v>0.6</v>
      </c>
      <c r="G58" s="63">
        <v>0.8</v>
      </c>
      <c r="H58" s="61">
        <v>1</v>
      </c>
    </row>
    <row r="59" spans="2:10" ht="23.45">
      <c r="D59" s="263" t="s">
        <v>147</v>
      </c>
      <c r="E59" s="263"/>
      <c r="F59" s="263"/>
      <c r="G59" s="263"/>
      <c r="H59" s="263"/>
    </row>
    <row r="63" spans="2:10">
      <c r="D63" s="254" t="s">
        <v>289</v>
      </c>
      <c r="E63" s="254"/>
      <c r="F63" s="254"/>
    </row>
    <row r="64" spans="2:10">
      <c r="D64" s="95" t="s">
        <v>290</v>
      </c>
      <c r="E64" s="95" t="s">
        <v>291</v>
      </c>
      <c r="F64" s="95" t="s">
        <v>292</v>
      </c>
    </row>
    <row r="65" spans="4:6" ht="86.45">
      <c r="D65" s="94" t="s">
        <v>293</v>
      </c>
      <c r="E65" s="55" t="s">
        <v>294</v>
      </c>
      <c r="F65" s="55" t="s">
        <v>295</v>
      </c>
    </row>
    <row r="66" spans="4:6" ht="57.6">
      <c r="D66" s="94" t="s">
        <v>296</v>
      </c>
      <c r="E66" s="55" t="s">
        <v>297</v>
      </c>
      <c r="F66" s="94" t="s">
        <v>298</v>
      </c>
    </row>
    <row r="67" spans="4:6" ht="57.6">
      <c r="D67" s="94" t="s">
        <v>299</v>
      </c>
      <c r="E67" s="94" t="s">
        <v>300</v>
      </c>
      <c r="F67" s="94" t="s">
        <v>301</v>
      </c>
    </row>
    <row r="69" spans="4:6" ht="30" customHeight="1">
      <c r="D69" s="56" t="s">
        <v>302</v>
      </c>
      <c r="E69" s="255" t="s">
        <v>303</v>
      </c>
      <c r="F69" s="255"/>
    </row>
    <row r="70" spans="4:6" ht="30" customHeight="1">
      <c r="D70" s="56" t="s">
        <v>304</v>
      </c>
      <c r="E70" s="255" t="s">
        <v>305</v>
      </c>
      <c r="F70" s="255"/>
    </row>
    <row r="73" spans="4:6">
      <c r="E73" s="96" t="s">
        <v>288</v>
      </c>
      <c r="F73" s="96" t="s">
        <v>306</v>
      </c>
    </row>
    <row r="74" spans="4:6" ht="28.9">
      <c r="E74" s="97" t="s">
        <v>307</v>
      </c>
      <c r="F74" s="98" t="s">
        <v>308</v>
      </c>
    </row>
    <row r="75" spans="4:6" ht="28.9">
      <c r="E75" s="99" t="s">
        <v>309</v>
      </c>
      <c r="F75" s="98" t="s">
        <v>310</v>
      </c>
    </row>
    <row r="76" spans="4:6" ht="28.9">
      <c r="E76" s="100" t="s">
        <v>168</v>
      </c>
      <c r="F76" s="98" t="s">
        <v>310</v>
      </c>
    </row>
    <row r="77" spans="4:6" ht="28.9">
      <c r="E77" s="101" t="s">
        <v>311</v>
      </c>
      <c r="F77" s="98" t="s">
        <v>310</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65234C21-AACD-4A6D-8EAF-4717BB3D0C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Camilo Andres Cuadros Pantoja</cp:lastModifiedBy>
  <cp:revision/>
  <dcterms:created xsi:type="dcterms:W3CDTF">2021-05-10T15:52:34Z</dcterms:created>
  <dcterms:modified xsi:type="dcterms:W3CDTF">2026-06-02T13:55:06Z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