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Seguimiento y mejoramiento a la Gestión\"/>
    </mc:Choice>
  </mc:AlternateContent>
  <xr:revisionPtr revIDLastSave="43" documentId="13_ncr:1_{33C252E0-FB1D-4C4C-9961-9BF83B32C267}" xr6:coauthVersionLast="47" xr6:coauthVersionMax="47" xr10:uidLastSave="{C650C04C-A998-49B1-BC1A-5D83AE07DF76}"/>
  <bookViews>
    <workbookView xWindow="-108" yWindow="-108" windowWidth="23256" windowHeight="12456" tabRatio="789" firstSheet="2" activeTab="2" xr2:uid="{E9951750-6718-4E65-99C4-7D8C6E70D595}"/>
  </bookViews>
  <sheets>
    <sheet name="CONTROL DE CAMBIOS" sheetId="11" r:id="rId1"/>
    <sheet name="Riesgos Gestión #1" sheetId="7" r:id="rId2"/>
    <sheet name="Riesgos Gestión #2" sheetId="10" r:id="rId3"/>
    <sheet name="Datos" sheetId="5" r:id="rId4"/>
    <sheet name="Instructivo" sheetId="4" r:id="rId5"/>
  </sheets>
  <definedNames>
    <definedName name="_xlnm.Print_Area" localSheetId="1">'Riesgos Gestión #1'!$A$1:$BB$20</definedName>
    <definedName name="_xlnm.Print_Area" localSheetId="2">'Riesgos Gestión #2'!$A$1:$BB$22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 i="7" l="1"/>
  <c r="AF17" i="7"/>
  <c r="K17" i="10"/>
  <c r="AF18" i="10" l="1"/>
  <c r="AF17" i="10"/>
  <c r="AF19" i="10"/>
  <c r="AF20" i="10"/>
  <c r="AA20" i="10"/>
  <c r="X20" i="10"/>
  <c r="AA19" i="10"/>
  <c r="X19" i="10"/>
  <c r="AA18" i="10"/>
  <c r="X18" i="10"/>
  <c r="AA17" i="10"/>
  <c r="X17" i="10"/>
  <c r="L17" i="10"/>
  <c r="H17" i="10"/>
  <c r="I17" i="10" s="1"/>
  <c r="AI17" i="10" l="1"/>
  <c r="AG18" i="10" s="1"/>
  <c r="M17" i="10"/>
  <c r="AK17" i="10" s="1"/>
  <c r="N17" i="10"/>
  <c r="O17" i="10" s="1"/>
  <c r="AG17" i="10"/>
  <c r="AH17" i="10" s="1"/>
  <c r="AJ17" i="10" l="1"/>
  <c r="AL17" i="10" s="1"/>
  <c r="AM17" i="10" s="1"/>
  <c r="AK18" i="10"/>
  <c r="AI18" i="10"/>
  <c r="AG19" i="10" s="1"/>
  <c r="AI19" i="10" s="1"/>
  <c r="AG20" i="10" s="1"/>
  <c r="AH18" i="10"/>
  <c r="AH19" i="10" l="1"/>
  <c r="AI20" i="10"/>
  <c r="AH20" i="10"/>
  <c r="AJ18" i="10"/>
  <c r="AL18" i="10" s="1"/>
  <c r="AM18" i="10" s="1"/>
  <c r="AK19" i="10"/>
  <c r="AJ19" i="10" l="1"/>
  <c r="AL19" i="10" s="1"/>
  <c r="AM19" i="10" s="1"/>
  <c r="AK20" i="10"/>
  <c r="AJ20" i="10" l="1"/>
  <c r="AL20" i="10" s="1"/>
  <c r="AM20" i="10" s="1"/>
  <c r="AA18" i="7" l="1"/>
  <c r="X18" i="7"/>
  <c r="AA17" i="7"/>
  <c r="K17" i="7" l="1"/>
  <c r="L17" i="7" s="1"/>
  <c r="M17" i="7" s="1"/>
  <c r="X17" i="7"/>
  <c r="H17" i="7"/>
  <c r="I17" i="7" s="1"/>
  <c r="AI17" i="7" s="1"/>
  <c r="X41" i="4"/>
  <c r="Z41" i="4" s="1"/>
  <c r="AG17" i="7" l="1"/>
  <c r="N17" i="7"/>
  <c r="O17" i="7" s="1"/>
  <c r="AK17" i="7"/>
  <c r="AJ17" i="7" s="1"/>
  <c r="Y41" i="4"/>
  <c r="AK18" i="7" l="1"/>
  <c r="AH17" i="7"/>
  <c r="AL17" i="7" s="1"/>
  <c r="AM17" i="7" s="1"/>
  <c r="AG18" i="7"/>
  <c r="AJ18" i="7" l="1"/>
  <c r="AH18" i="7"/>
  <c r="AI18" i="7"/>
  <c r="AL18" i="7" l="1"/>
  <c r="AM1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<sst xmlns="http://schemas.openxmlformats.org/spreadsheetml/2006/main" count="508" uniqueCount="310">
  <si>
    <t>CONTROL DE CAMBIOS</t>
  </si>
  <si>
    <t>A continuación se presentan los cambios realizados de los riesgos en el p roceso</t>
  </si>
  <si>
    <t xml:space="preserve">FECHA </t>
  </si>
  <si>
    <t>CAMBIO REALIZADO</t>
  </si>
  <si>
    <t>Se revisa el riesgo 1 y sus controles y no requiere de actualización.</t>
  </si>
  <si>
    <t>Riesgo 2: Se modifica la acción de fortalecimiento: Realizar una socialización del procedimiento “Plan de Adecuación y Sostenibilidad “S-SMG-PR-004” en el segundo semestre del año, a todos los delegados de los Procesos que participen en la formulación y seguimiento, con el propósito de fortalecer el conocimiento, la apropiación y el cumplimiento del mismo.
Evidencia aportada: Lista de Asistencia y Presentación y se proyecta para cumplimiento el 15 de diciembre de 2026</t>
  </si>
  <si>
    <t>Se podrán incluir más filas de acuerdo a la cambios realizados</t>
  </si>
  <si>
    <t xml:space="preserve">DIRECCIONAMIENTO ESTRATÉGICO </t>
  </si>
  <si>
    <t>CÓDIGO</t>
  </si>
  <si>
    <t>E-DES-FT-015</t>
  </si>
  <si>
    <t>VERSIÓN</t>
  </si>
  <si>
    <t>12</t>
  </si>
  <si>
    <t>MAPA DE RIESGOS DE GESTIÓN Y RIESGOS FISCALES</t>
  </si>
  <si>
    <t>PÁGINA</t>
  </si>
  <si>
    <t>1 DE 2</t>
  </si>
  <si>
    <t>VIGENTE DESDE</t>
  </si>
  <si>
    <t>Proceso</t>
  </si>
  <si>
    <t>SEGUIMIENTO Y MEJORAMIENTO A LA GESTIÓN</t>
  </si>
  <si>
    <t>Objetivo del Proceso</t>
  </si>
  <si>
    <t>Asegurar el mejoramiento continuo de los procesos del IDIPRON a través de la planificación e implementación de actividades para el seguimiento, medicion y analisis de la gestión institucional con el fin de proveer la información necesaria para la toma de decisiones y el mejoramiento de las capacidades del instituto</t>
  </si>
  <si>
    <t>Alcance</t>
  </si>
  <si>
    <t>Inicia con la planificacion de la mejora continua para la Implementacion, Coordinacion, asesoria y acompañamiento a los procesos en la implementación de politicas, programas, estrategias, metodologías y planes relacionados con el Modelo integrado de Planeación y Gestion para finalizar con el análisis de los resultados para la implementacion de acciones de mejoramiento.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</si>
  <si>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</si>
  <si>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</si>
  <si>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</si>
  <si>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</si>
  <si>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</si>
  <si>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</si>
  <si>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</si>
  <si>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</si>
  <si>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</si>
  <si>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</si>
  <si>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</si>
  <si>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</si>
  <si>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</si>
  <si>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</si>
  <si>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</si>
  <si>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</si>
  <si>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</si>
  <si>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</si>
  <si>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</si>
  <si>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</si>
  <si>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</si>
  <si>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</si>
  <si>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</si>
  <si>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</si>
  <si>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</si>
  <si>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</si>
  <si>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</si>
  <si>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</si>
  <si>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</si>
  <si>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</si>
  <si>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</si>
  <si>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</si>
  <si>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</si>
  <si>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</si>
  <si>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</si>
  <si>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</si>
  <si>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</si>
  <si>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</si>
  <si>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</si>
  <si>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</si>
  <si>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</si>
  <si>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</si>
  <si>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</si>
  <si>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</si>
  <si>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</si>
  <si>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</si>
  <si>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</si>
  <si>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</si>
  <si>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</si>
  <si>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</si>
  <si>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</si>
  <si>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Reporte de información errada para el mejoramiento contínuo y  la toma de decisiones</t>
  </si>
  <si>
    <t xml:space="preserve">Inadecuada Implementación de las herramientas para el seguimiento de la gestión institucional </t>
  </si>
  <si>
    <t xml:space="preserve">Posibilidad de afectación reputacional por reporte de información errada para el mejoramiento contínuo y  la toma de decisiones debido a la Inadecuada Implementación de las herramientas para el seguimiento de la gestión institucional </t>
  </si>
  <si>
    <t>El riesgo afecta la imagen de la entidad internamente, de conocimiento general nivel interno, de junta directiva y/o de proveedores</t>
  </si>
  <si>
    <t>Los/as profesionales de la Oficina Asesora de Planeación encargados de la implementación del MIPG</t>
  </si>
  <si>
    <t>Cada tres meses: Plan de Acción, Plan de Mejoramiento, Indicadores  
Cada cuatro  meses: PTEP y  Mapas de Riesgos</t>
  </si>
  <si>
    <t>Verificar que los procesos han implementado las herramientas de acuerdo con lo establecido en los manuales metodológicos que dan lineamientos a cada una de las herramientas</t>
  </si>
  <si>
    <t>A través del correo electrónico del/la Jefe de la Oficina Asesora de Planeación , se envían los lineamientos para realizar el seguimiento de la herramienta respectiva. Estos lineamientos se encuentran definidos en los manuales metodológicos por cada tipo de herramienta.</t>
  </si>
  <si>
    <t>En caso que se detecte el reporte de  información errada por parte de los procesos, o se detecte la inadecuada implementación de las herramientas para el seguimiento de la gestión,  los/as profesionales de la Oficina Asesora de Planeación encargados/as de la implementación del MIPG enviarán correos electrónicos o realizan mesas de trabajo con los procesos en donde se detectaron las inconsistencias para indicar las observaciones y/o recomendaciones para realizar los ajustes que correspondan</t>
  </si>
  <si>
    <t>Sharepoint
Correos electrónicos o actas de reunión con observaciones y/o recomendaciones</t>
  </si>
  <si>
    <t>Detectivo</t>
  </si>
  <si>
    <t>Manual</t>
  </si>
  <si>
    <t>Documentado</t>
  </si>
  <si>
    <t>Caracterización del proceso
 Manuales metodológicos por cada tipo de herramienta.</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</si>
  <si>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</si>
  <si>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</si>
  <si>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</si>
  <si>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</si>
  <si>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r>
      <t>Control 1:</t>
    </r>
    <r>
      <rPr>
        <sz val="11"/>
        <color rgb="FF000000"/>
        <rFont val="Times New Roman"/>
        <family val="1"/>
      </rPr>
      <t xml:space="preserve">
Para este periodo se aplica el control realizando el seguimiento a las herramientas según los lineamientos dado por la Oficina Asesora de planeación, la cual en algunos procesos se realizaron recomendaciones, con el fin que se realizara el debido ajuste al mismo, lo anterior adjuntando como soportes correos de:
• Recomendaciones Plan de acción
• Recomendaciones Indicadores
• Recomendaciones Plan de Mejoramiento
Para este periodo no se evidencia materialización del riesgo.</t>
    </r>
  </si>
  <si>
    <t>No aplica acción de fortalecimiento</t>
  </si>
  <si>
    <t>No aplica</t>
  </si>
  <si>
    <r>
      <rPr>
        <b/>
        <sz val="11"/>
        <color rgb="FF000000"/>
        <rFont val="Times New Roman"/>
      </rPr>
      <t xml:space="preserve">21/05/2026
Control 1:  </t>
    </r>
    <r>
      <rPr>
        <sz val="11"/>
        <color rgb="FF000000"/>
        <rFont val="Times New Roman"/>
      </rPr>
      <t xml:space="preserve">           
Se verifica la aplicación del control, se evidencia el seguimiento a las herramientas de gestión, la cual generaron algunas recomendaciones evidenciadas en los archivos adjuntos.
&amp;
Para este periodo no se materializo el riesgo.
</t>
    </r>
    <r>
      <rPr>
        <b/>
        <sz val="11"/>
        <color rgb="FF000000"/>
        <rFont val="Times New Roman"/>
      </rPr>
      <t xml:space="preserve">
Control 2:   </t>
    </r>
    <r>
      <rPr>
        <sz val="11"/>
        <color rgb="FF000000"/>
        <rFont val="Times New Roman"/>
      </rPr>
      <t xml:space="preserve">          
De acuerdo con lo definido por el proceso, para este periodo no se han presentado los resultados de las herramientas al CIGD.
&amp;
El proceso no cuenta con acción de fortalecimiento.
Para este periodo no se materializo el riesgo.</t>
    </r>
  </si>
  <si>
    <t>01/06/2026
CONTROL No. 1: Cumple, se evidenció la ejecución de la actividad de control al aportar los correos electronicos con las recomendaciones pertinentes.
CONTROL No. 2:  No aplica, se reportó que durante este periodo no se dio aplicación a la actividad de control, que te tiene un segumiento semestral.
ACCIÓN DE FORTALECIMIENTO: No aplica
No se materializa el daño
RECOMENDACIONES: Continuar con la ejecucion de la actividad de control para mitigar la materializacion del riesgo</t>
  </si>
  <si>
    <t xml:space="preserve">El/la Jefe de la Oficina Asesora de Planeación </t>
  </si>
  <si>
    <t>Mínimo dos (2) veces al año</t>
  </si>
  <si>
    <t xml:space="preserve">Verificar que se presenten los resultados de las herramientas de Gestión, en el Comité Institucional de Gestión y Desempeño (presencial) </t>
  </si>
  <si>
    <t>A través de una presentación consolidada, se entregan los resultados de cada una de las herramientas de gestión por cada uno de los procesos</t>
  </si>
  <si>
    <t>En el caso que no se presenten las herramientas de gestión a través de CIGD (presencial); el/la Jefe de la Oficina Asesora de Planeación, deberá en un comité virtual, entregar la información relacionada con los resultados de las herramientas de gestión</t>
  </si>
  <si>
    <t>Acta de CIGD y presentación de herramientas de gestión</t>
  </si>
  <si>
    <r>
      <t>Control 2:</t>
    </r>
    <r>
      <rPr>
        <sz val="11"/>
        <color rgb="FF000000"/>
        <rFont val="Times New Roman"/>
        <family val="1"/>
      </rPr>
      <t xml:space="preserve">
La presentación de los resultados de las herramientas se realizará en el siguiente periodo, toda vez que se tiene proyectado efectuar su socialización en el mes de junio, una vez se cuente con los resultados de la herramienta de Riesgos, consolidando así la información correspondiente a todas las herramientas de gestión.</t>
    </r>
  </si>
  <si>
    <t xml:space="preserve">Se podrán incluir más filas de acuerdo a la cantidad de riesgos que se requieran relacionar </t>
  </si>
  <si>
    <t>Vr. 02; 13/03/2024</t>
  </si>
  <si>
    <t>2 DE 2</t>
  </si>
  <si>
    <t>Disminución del Índice de Desempeño Institucional</t>
  </si>
  <si>
    <t xml:space="preserve">Inadeacuada formulación e implementación del Plan de Adecuación y Sostenibilidad
Falta de recursos en la implementación de las políticas de MIPG
Falta de compromiso por parte de los procesos en la implementación de las políticas </t>
  </si>
  <si>
    <t>Posibilidad de afectación reputacional por disminución del Índice de Desempeño Institucional debido a una inadecuada formulación e implementación del Plan de Adecuación y Sostenibilidad</t>
  </si>
  <si>
    <t>El riesgo afecta la imagen de la entidad con algunos usuarios de relevancia frente al logro de los objetivos.</t>
  </si>
  <si>
    <t>Cada vez que se reciben los resultados del Índice de Desempeño Institucional -IDI</t>
  </si>
  <si>
    <t>Verificar que se presenten los resultados del Índice de Desempeño Institucional -IDI en el Comité Institucional de Gestión y Desempeño</t>
  </si>
  <si>
    <t xml:space="preserve">A través de una presentación consolidada, se entregan los resultados del Índice de Desempeño Institucional -IDI </t>
  </si>
  <si>
    <t>En el caso que no se presenten los resultados del Índice de Desempeño Institucional -IDI en el  CIGD, el/la Jefe de la Oficina Asesora de Planeación, deberá enviar por correo electrónico o memorando la información relacionada con los resultados del Índice de Desempeño Institucional -IDI a los procesos y/o los responsables de las políticas</t>
  </si>
  <si>
    <t>Acta de CIGD y presentación de resultados del Índice de Desempeño Institucional -IDI
Correo electrónico o Memorando ( Cuando aplique)</t>
  </si>
  <si>
    <t>Preventivo</t>
  </si>
  <si>
    <t>Caracterización del proceso</t>
  </si>
  <si>
    <t>Realizar una socialización del procedimiento “Plan de Adecuación y Sostenibilidad “S-SMG-PR-004” en el segundo semestre del año, a todos los delegados de los Procesos que participen en la formulación y seguimiento, con el propósito de fortalecer el conocimiento, la apropiación y el cumplimiento del mismo.
Evidencia aportada: Lista de Asistencia y Presentación</t>
  </si>
  <si>
    <t xml:space="preserve">Profesional OAP, encargado del Plan de Adecuación y Sostenibilidad </t>
  </si>
  <si>
    <r>
      <t xml:space="preserve">Control No. 1: </t>
    </r>
    <r>
      <rPr>
        <sz val="11"/>
        <color rgb="FF000000"/>
        <rFont val="Times New Roman"/>
        <family val="1"/>
      </rPr>
      <t xml:space="preserve">
No se ha aplicado el control por cuanto no se han recibido los resultados del Indice de desempeño Institucional en el periodo evaluado.</t>
    </r>
  </si>
  <si>
    <t>La acción de fortalecimiento se ejecutara en el segundo semestre de la vigencia según los formulado.</t>
  </si>
  <si>
    <t>No se materializó el riesgo</t>
  </si>
  <si>
    <t>No Aplica</t>
  </si>
  <si>
    <r>
      <rPr>
        <b/>
        <sz val="11"/>
        <color rgb="FF000000"/>
        <rFont val="Times New Roman"/>
      </rPr>
      <t xml:space="preserve">21/05/2026
Control 1 :
</t>
    </r>
    <r>
      <rPr>
        <sz val="11"/>
        <color rgb="FF000000"/>
        <rFont val="Times New Roman"/>
      </rPr>
      <t xml:space="preserve">No se presenta seguimiento para este periodo por parte del proceso al no recibir los resultados del Indice de Desempeño Institucional.
&amp;
</t>
    </r>
    <r>
      <rPr>
        <b/>
        <sz val="11"/>
        <color rgb="FF000000"/>
        <rFont val="Times New Roman"/>
      </rPr>
      <t xml:space="preserve">Control 2:
</t>
    </r>
    <r>
      <rPr>
        <sz val="11"/>
        <color rgb="FF000000"/>
        <rFont val="Times New Roman"/>
      </rPr>
      <t xml:space="preserve">No se presenta seguimiento para este periodo por parte del proceso al no recibir los resultados del Indice de Desempeño Institucional
&amp;
</t>
    </r>
    <r>
      <rPr>
        <b/>
        <sz val="11"/>
        <color rgb="FF000000"/>
        <rFont val="Times New Roman"/>
      </rPr>
      <t xml:space="preserve">Control 3:
</t>
    </r>
    <r>
      <rPr>
        <sz val="11"/>
        <color rgb="FF000000"/>
        <rFont val="Times New Roman"/>
      </rPr>
      <t xml:space="preserve">De acuerdo a las evidencias aportadas por el proceso,se da cumplimiento al control con la definición de lineamientos para el reporte y los certificados con el diligenciamiento del formulario FURAG 2025
&amp;
</t>
    </r>
    <r>
      <rPr>
        <b/>
        <sz val="11"/>
        <color rgb="FF000000"/>
        <rFont val="Times New Roman"/>
      </rPr>
      <t xml:space="preserve">Control 4:
</t>
    </r>
    <r>
      <rPr>
        <sz val="11"/>
        <color rgb="FF000000"/>
        <rFont val="Times New Roman"/>
      </rPr>
      <t xml:space="preserve">No se presenta seguimiento para este periodo por parte del proceso al no recibir los resultados del Indice de Desempeño Institucional.
</t>
    </r>
    <r>
      <rPr>
        <b/>
        <sz val="11"/>
        <color rgb="FF000000"/>
        <rFont val="Times New Roman"/>
      </rPr>
      <t xml:space="preserve">Acción de fortalecimiento:
</t>
    </r>
    <r>
      <rPr>
        <sz val="11"/>
        <color rgb="FF000000"/>
        <rFont val="Times New Roman"/>
      </rPr>
      <t>Actividad realziada en el segundo semestre de la vigencia.
Para este periodo no se materializó el riesgo</t>
    </r>
  </si>
  <si>
    <t>01/06/2026
CONTROL No 1:  No aplica , se reportó que durante este periodo no se dio aplicación a la actividad de control ya que no se reciben los resultados del Índice de Desempeño Institucional -IDI.
CONTROL No. 2: No aplica , se reportó que durante este periodo no se dio aplicación a la actividad de control ya que no se reciben los resultados del Índice de Desempeño Institucional -IDI.
CONTROL No. 3: Cumple,  las evidencias de los soportes de los lineamientos o metodología  para consolidar las respuestas por parte de los responsables de las políticas
CONTROL No. 4: No aplica , se reportó que durante este periodo no se dio aplicación a la actividad de control ya que no se reciben los resultados del Índice de Desempeño Institucional -IDI.
ACCION DE FORTALECIMIENTO: No aplica , se reportó que durante este periodo no se dio aplicación a la actividad de fortalecimiento ya que tiene seguimiento en el segundo semestre del año.</t>
  </si>
  <si>
    <t xml:space="preserve">Cada vez que se reciben los resultados del Índice de Desempeño Institucional </t>
  </si>
  <si>
    <t xml:space="preserve">Verificar que se formulen planes de acción de acuerdo con los lineamientos dados para el plan de Adecuación y Sostenibilidad </t>
  </si>
  <si>
    <t>Se realiza el acompañamiento a los procesos en el análisis de los resultados del IDI y las recomendaciones, verificando que se formulen actividades para aquellas recomendaciones que se puedan implementar durante la vigencia</t>
  </si>
  <si>
    <t>En el caso que el proceso no considere realizar actividades para implementar las recomendaciones del Plan de Adecuación y Sostenibilidad, se solicita se registre en un acta, la decisión tomada y la justificación con la firma del líder del proceso</t>
  </si>
  <si>
    <t>Sharepoint con los autodiagnósticos diligenciados
Formato plan de acción con recomendaciones del FURAG
Actas de reunión ( Cuando aplique)</t>
  </si>
  <si>
    <r>
      <t>Control No. 2:</t>
    </r>
    <r>
      <rPr>
        <sz val="11"/>
        <color rgb="FF000000"/>
        <rFont val="Times New Roman"/>
        <family val="1"/>
      </rPr>
      <t xml:space="preserve">
No se ha aplicado el control por cuanto aun no se reciben los resultados del Indice de Desempeño Institucional</t>
    </r>
  </si>
  <si>
    <t>Cada año cuando se habilite la herramienta para dar respuesta a las preguntas del FURAG</t>
  </si>
  <si>
    <t>Verificar que los procesos han implementado la metodología o lineamientos definidos por la Oficina Asesora de Planeación, para consolidar las respuestas del FURAG por parte de los responsables de las políticas</t>
  </si>
  <si>
    <t>A través del correo electrónico del/la Jefe de la Oficina Asesora de Planeación , se envían los lineamientos o metodología  para consolidar las respuestas por parte de los responsables de las políticas</t>
  </si>
  <si>
    <t>En caso que se detecte el reporte de  información errada por parte de los procesos, o se detecte la inadecuada implementación de la metodología o lineamientos definidos para consolidar las respuestas  del FURAG,  los/as profesionales de la Oficina Asesora de Planeación encargados/as de la implementación del MIPG enviarán correos electrónicos o realizan mesas de trabajo con los procesos en donde se detectaron las inconsistencias para indicar las observaciones y/o recomendaciones para dar las respuestas al FURAG</t>
  </si>
  <si>
    <r>
      <t>Control No. 3:</t>
    </r>
    <r>
      <rPr>
        <sz val="11"/>
        <color rgb="FF000000"/>
        <rFont val="Times New Roman"/>
        <family val="1"/>
      </rPr>
      <t xml:space="preserve">
Se estableció una herramienta metodológica para dar respuesta a las preguntas del FURAG.
Se adjuntan el correo enviado desde el Jefe de la OAP con la metodología, recomendaciones diligenciamiento, notificación diligenciamiento Jefe OAP y certificado de diligenciamiento</t>
    </r>
  </si>
  <si>
    <t>Verificar los resultados del Índice de Desempeño Institucional y comparar con la vigencia anterior</t>
  </si>
  <si>
    <t>Se realiza una comparación con los resultados de la vigencia anterior, identificando en la puntuación:  las mejoras obtenidas y prestando mayor atención a las políticas donde hubo una disminución que afectara el IDI</t>
  </si>
  <si>
    <t>Si los resultados obtenidos en el IDI presentan una disminución frente a los resultados obtenidos en la vigencia anterior, se identifican las políticas que afectaron la calificación y se programan mesas de trabajo con los procesos líderes de políticas para revisar y ajustar el plan de adecuación e incluir actividades que contribuyan al mejoramiento de la puntuación obtenida</t>
  </si>
  <si>
    <t>Acta de CIGD y presentación de resultados del Índice de Desempeño Institucional -IDI
Actas de reunión ( Cuando aplique)</t>
  </si>
  <si>
    <t>Correctivo</t>
  </si>
  <si>
    <r>
      <t>Control No. 4:</t>
    </r>
    <r>
      <rPr>
        <sz val="11"/>
        <color rgb="FF000000"/>
        <rFont val="Times New Roman"/>
        <family val="1"/>
      </rPr>
      <t xml:space="preserve">
No se ha aplicado el control por cuanto aun no se reciben los resultados del Indice de Desempeño Institucional</t>
    </r>
  </si>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</sst>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0">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b/>
      <sz val="16"/>
      <color theme="1"/>
      <name val="Calibri"/>
      <family val="2"/>
      <scheme val="minor"/>
    </font>
    <font>
      <sz val="10"/>
      <color rgb="FF000000"/>
      <name val="Times New Roman"/>
      <family val="1"/>
    </font>
    <font>
      <b/>
      <sz val="11"/>
      <color rgb="FF000000"/>
      <name val="Times New Roman"/>
      <family val="1"/>
    </font>
    <font>
      <b/>
      <sz val="11"/>
      <color rgb="FF000000"/>
      <name val="Times New Roman"/>
    </font>
    <font>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1" fillId="0" borderId="0" applyNumberFormat="0" applyFill="0" applyBorder="0" applyAlignment="0" applyProtection="0"/>
  </cellStyleXfs>
  <cellXfs count="349">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8" fillId="0" borderId="0" xfId="0" applyFont="1" applyAlignment="1">
      <alignment horizontal="center" vertical="center"/>
    </xf>
    <xf numFmtId="0" fontId="18" fillId="8" borderId="1" xfId="0" applyFont="1" applyFill="1" applyBorder="1" applyAlignment="1">
      <alignment horizontal="center" vertical="center"/>
    </xf>
    <xf numFmtId="0" fontId="21" fillId="0" borderId="0" xfId="0" applyFont="1" applyProtection="1">
      <protection hidden="1"/>
    </xf>
    <xf numFmtId="0" fontId="17" fillId="9" borderId="16" xfId="0" applyFont="1" applyFill="1" applyBorder="1" applyAlignment="1">
      <alignment horizontal="center" vertical="center"/>
    </xf>
    <xf numFmtId="0" fontId="22" fillId="4" borderId="13" xfId="0" applyFont="1" applyFill="1" applyBorder="1" applyAlignment="1">
      <alignment horizontal="center" vertical="center"/>
    </xf>
    <xf numFmtId="0" fontId="22" fillId="10" borderId="1" xfId="0" applyFont="1" applyFill="1" applyBorder="1" applyAlignment="1">
      <alignment horizontal="center" vertical="center"/>
    </xf>
    <xf numFmtId="0" fontId="24" fillId="0" borderId="0" xfId="0" applyFont="1" applyProtection="1">
      <protection hidden="1"/>
    </xf>
    <xf numFmtId="0" fontId="22" fillId="11"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4" borderId="15" xfId="0" applyFont="1" applyFill="1" applyBorder="1" applyAlignment="1">
      <alignment horizontal="center" vertical="center"/>
    </xf>
    <xf numFmtId="0" fontId="22" fillId="6" borderId="15" xfId="0" applyFont="1" applyFill="1" applyBorder="1" applyAlignment="1">
      <alignment horizontal="center" vertical="center"/>
    </xf>
    <xf numFmtId="0" fontId="25" fillId="0" borderId="0" xfId="0" applyFont="1" applyProtection="1">
      <protection hidden="1"/>
    </xf>
    <xf numFmtId="0" fontId="27" fillId="0" borderId="1" xfId="0" applyFont="1" applyBorder="1" applyAlignment="1">
      <alignment horizontal="center" vertical="center" wrapText="1"/>
    </xf>
    <xf numFmtId="0" fontId="26" fillId="10" borderId="1" xfId="0" applyFont="1" applyFill="1" applyBorder="1" applyAlignment="1">
      <alignment horizontal="center" vertical="center"/>
    </xf>
    <xf numFmtId="0" fontId="26" fillId="11"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26" fillId="6" borderId="1" xfId="0" applyFont="1" applyFill="1" applyBorder="1" applyAlignment="1">
      <alignment horizontal="center" vertical="center"/>
    </xf>
    <xf numFmtId="0" fontId="26" fillId="5" borderId="1" xfId="0" applyFont="1" applyFill="1" applyBorder="1" applyAlignment="1">
      <alignment horizontal="center" vertical="center"/>
    </xf>
    <xf numFmtId="0" fontId="0" fillId="0" borderId="0" xfId="0" applyAlignment="1">
      <alignment horizontal="center"/>
    </xf>
    <xf numFmtId="0" fontId="28" fillId="13" borderId="5" xfId="0" applyFont="1" applyFill="1" applyBorder="1" applyAlignment="1">
      <alignment horizontal="center" vertical="center" wrapText="1"/>
    </xf>
    <xf numFmtId="0" fontId="28" fillId="13" borderId="5" xfId="0" applyFont="1" applyFill="1" applyBorder="1" applyAlignment="1" applyProtection="1">
      <alignment horizontal="center" vertical="center" wrapText="1"/>
      <protection hidden="1"/>
    </xf>
    <xf numFmtId="0" fontId="28" fillId="0" borderId="5" xfId="0" applyFont="1" applyBorder="1" applyAlignment="1">
      <alignment horizontal="center" vertical="center" wrapText="1"/>
    </xf>
    <xf numFmtId="0" fontId="28" fillId="0" borderId="5" xfId="0" applyFont="1" applyBorder="1" applyAlignment="1">
      <alignment horizontal="center" wrapText="1"/>
    </xf>
    <xf numFmtId="0" fontId="29" fillId="0" borderId="48" xfId="0" applyFont="1" applyBorder="1" applyAlignment="1" applyProtection="1">
      <alignment horizontal="center" vertical="center"/>
      <protection locked="0"/>
    </xf>
    <xf numFmtId="0" fontId="29" fillId="0" borderId="48" xfId="0" applyFont="1" applyBorder="1" applyAlignment="1" applyProtection="1">
      <alignment vertical="center" wrapText="1"/>
      <protection hidden="1"/>
    </xf>
    <xf numFmtId="0" fontId="0" fillId="0" borderId="49" xfId="0" applyBorder="1" applyAlignment="1" applyProtection="1">
      <alignment horizontal="center" vertical="center"/>
      <protection hidden="1"/>
    </xf>
    <xf numFmtId="9" fontId="30" fillId="14" borderId="50" xfId="2" applyFont="1" applyFill="1" applyBorder="1" applyAlignment="1" applyProtection="1">
      <alignment horizontal="center" vertical="center"/>
      <protection hidden="1"/>
    </xf>
    <xf numFmtId="0" fontId="30" fillId="14" borderId="50"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6" fillId="0" borderId="51" xfId="0" applyFont="1" applyBorder="1" applyAlignment="1">
      <alignment horizontal="center" vertical="center"/>
    </xf>
    <xf numFmtId="0" fontId="26" fillId="0" borderId="53" xfId="0" applyFont="1" applyBorder="1" applyAlignment="1">
      <alignment horizontal="center" vertical="center"/>
    </xf>
    <xf numFmtId="9" fontId="0" fillId="0" borderId="54" xfId="2" applyFont="1" applyBorder="1" applyAlignment="1">
      <alignment horizontal="center" vertical="center"/>
    </xf>
    <xf numFmtId="9" fontId="0" fillId="0" borderId="55" xfId="2" applyFont="1" applyBorder="1" applyAlignment="1">
      <alignment horizontal="center" vertical="center"/>
    </xf>
    <xf numFmtId="0" fontId="26" fillId="0" borderId="5" xfId="0" applyFont="1" applyBorder="1" applyAlignment="1">
      <alignment horizontal="center" vertical="center"/>
    </xf>
    <xf numFmtId="9" fontId="0" fillId="0" borderId="6" xfId="2" applyFont="1" applyBorder="1" applyAlignment="1">
      <alignment horizontal="center" vertical="center"/>
    </xf>
    <xf numFmtId="0" fontId="26"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2" fillId="0" borderId="51" xfId="0" applyFont="1" applyBorder="1" applyAlignment="1">
      <alignment horizontal="center" vertical="center"/>
    </xf>
    <xf numFmtId="9" fontId="22" fillId="0" borderId="54" xfId="2" applyFont="1" applyFill="1" applyBorder="1" applyAlignment="1">
      <alignment horizontal="center" vertical="center"/>
    </xf>
    <xf numFmtId="0" fontId="22" fillId="0" borderId="38" xfId="0" applyFont="1" applyBorder="1" applyAlignment="1">
      <alignment horizontal="center" vertical="center"/>
    </xf>
    <xf numFmtId="0" fontId="0" fillId="11" borderId="51" xfId="0" applyFill="1" applyBorder="1" applyAlignment="1">
      <alignment horizontal="center" vertical="center"/>
    </xf>
    <xf numFmtId="0" fontId="0" fillId="11" borderId="52" xfId="0" applyFill="1" applyBorder="1" applyAlignment="1">
      <alignment horizontal="center" vertical="center"/>
    </xf>
    <xf numFmtId="0" fontId="0" fillId="10" borderId="53" xfId="0" applyFill="1" applyBorder="1" applyAlignment="1">
      <alignment horizontal="center" vertical="center"/>
    </xf>
    <xf numFmtId="0" fontId="0" fillId="11" borderId="38" xfId="0" applyFill="1" applyBorder="1" applyAlignment="1">
      <alignment horizontal="center" vertical="center"/>
    </xf>
    <xf numFmtId="0" fontId="0" fillId="10" borderId="56" xfId="0" applyFill="1" applyBorder="1" applyAlignment="1">
      <alignment horizontal="center" vertical="center"/>
    </xf>
    <xf numFmtId="0" fontId="0" fillId="3" borderId="38" xfId="0" applyFill="1" applyBorder="1" applyAlignment="1">
      <alignment horizontal="center" vertical="center"/>
    </xf>
    <xf numFmtId="0" fontId="0" fillId="5" borderId="38" xfId="0" applyFill="1" applyBorder="1" applyAlignment="1">
      <alignment horizontal="center" vertical="center"/>
    </xf>
    <xf numFmtId="0" fontId="0" fillId="5" borderId="54"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5"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1" xfId="0" applyFill="1" applyBorder="1" applyAlignment="1">
      <alignment horizontal="center" vertical="center"/>
    </xf>
    <xf numFmtId="0" fontId="0" fillId="3" borderId="5" xfId="0" applyFill="1" applyBorder="1" applyAlignment="1">
      <alignment horizontal="center" vertical="center"/>
    </xf>
    <xf numFmtId="0" fontId="0" fillId="3" borderId="54" xfId="0" applyFill="1" applyBorder="1" applyAlignment="1">
      <alignment horizontal="center" vertical="center"/>
    </xf>
    <xf numFmtId="0" fontId="0" fillId="3" borderId="6" xfId="0" applyFill="1" applyBorder="1" applyAlignment="1">
      <alignment horizontal="center" vertical="center"/>
    </xf>
    <xf numFmtId="0" fontId="0" fillId="5" borderId="51" xfId="0" applyFill="1" applyBorder="1" applyAlignment="1">
      <alignment horizontal="center" vertical="center"/>
    </xf>
    <xf numFmtId="0" fontId="0" fillId="3" borderId="52"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2" fillId="2" borderId="51"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3" fillId="4" borderId="0" xfId="0" applyFont="1" applyFill="1" applyAlignment="1">
      <alignment horizontal="center" vertical="center"/>
    </xf>
    <xf numFmtId="9" fontId="3" fillId="4" borderId="0" xfId="0" applyNumberFormat="1" applyFont="1" applyFill="1" applyAlignment="1">
      <alignment horizontal="center" vertical="center"/>
    </xf>
    <xf numFmtId="9" fontId="3" fillId="0" borderId="0" xfId="0" applyNumberFormat="1" applyFont="1" applyAlignment="1">
      <alignment horizontal="center" vertical="center" wrapText="1"/>
    </xf>
    <xf numFmtId="41" fontId="3" fillId="0" borderId="0" xfId="1" applyFont="1" applyBorder="1" applyAlignment="1">
      <alignment horizontal="center" vertical="center" wrapText="1"/>
    </xf>
    <xf numFmtId="0" fontId="10" fillId="4" borderId="0" xfId="0" applyFont="1" applyFill="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11"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0" fontId="1" fillId="2" borderId="1" xfId="0" applyFont="1" applyFill="1" applyBorder="1" applyAlignment="1">
      <alignment horizontal="center" vertical="center"/>
    </xf>
    <xf numFmtId="0" fontId="34" fillId="0" borderId="1" xfId="0" applyFont="1" applyBorder="1" applyAlignment="1">
      <alignment horizontal="justify" vertical="center" wrapText="1"/>
    </xf>
    <xf numFmtId="0" fontId="11" fillId="2" borderId="29"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xf numFmtId="0" fontId="2" fillId="2" borderId="25" xfId="0" applyFont="1" applyFill="1" applyBorder="1"/>
    <xf numFmtId="0" fontId="2" fillId="2" borderId="0" xfId="0" applyFont="1" applyFill="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16" borderId="62" xfId="0" applyFont="1" applyFill="1" applyBorder="1" applyAlignment="1">
      <alignment horizontal="center" vertical="center" wrapText="1"/>
    </xf>
    <xf numFmtId="0" fontId="6" fillId="0" borderId="0" xfId="0" applyFont="1"/>
    <xf numFmtId="14" fontId="36" fillId="0" borderId="1" xfId="0" applyNumberFormat="1" applyFont="1" applyBorder="1" applyAlignment="1">
      <alignment horizontal="center" vertical="center"/>
    </xf>
    <xf numFmtId="0" fontId="37" fillId="0" borderId="4" xfId="0" applyFont="1" applyBorder="1" applyAlignment="1">
      <alignment horizontal="center" vertical="center" wrapText="1"/>
    </xf>
    <xf numFmtId="14" fontId="36" fillId="0" borderId="6" xfId="0" applyNumberFormat="1" applyFont="1" applyBorder="1" applyAlignment="1">
      <alignment horizontal="center" vertical="center"/>
    </xf>
    <xf numFmtId="0" fontId="37" fillId="0" borderId="5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0" fontId="36" fillId="0" borderId="4"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55" xfId="0" applyFont="1" applyBorder="1" applyAlignment="1">
      <alignment horizontal="center" vertical="center"/>
    </xf>
    <xf numFmtId="0" fontId="36" fillId="0" borderId="55"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1" fillId="2" borderId="16" xfId="3" applyFill="1" applyBorder="1" applyAlignment="1">
      <alignment horizontal="center" vertical="center" wrapText="1"/>
    </xf>
    <xf numFmtId="0" fontId="31" fillId="2" borderId="10" xfId="3" applyFill="1" applyBorder="1" applyAlignment="1">
      <alignment horizontal="center" vertical="center" wrapText="1"/>
    </xf>
    <xf numFmtId="0" fontId="31" fillId="2" borderId="31" xfId="3" applyFill="1" applyBorder="1" applyAlignment="1">
      <alignment horizontal="center" vertical="center" wrapText="1"/>
    </xf>
    <xf numFmtId="0" fontId="31" fillId="2" borderId="17" xfId="3" applyFill="1" applyBorder="1" applyAlignment="1">
      <alignment horizontal="center" vertical="center" wrapText="1"/>
    </xf>
    <xf numFmtId="0" fontId="31" fillId="2" borderId="13" xfId="3" applyFill="1" applyBorder="1" applyAlignment="1">
      <alignment horizontal="center" vertical="center" wrapText="1"/>
    </xf>
    <xf numFmtId="0" fontId="31" fillId="2" borderId="1" xfId="3" applyFill="1" applyBorder="1" applyAlignment="1">
      <alignment horizontal="center" vertical="center" wrapText="1"/>
    </xf>
    <xf numFmtId="0" fontId="31" fillId="2" borderId="2" xfId="3" applyFill="1" applyBorder="1" applyAlignment="1">
      <alignment horizontal="center" vertical="center" wrapText="1"/>
    </xf>
    <xf numFmtId="0" fontId="31"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51" xfId="0" applyFont="1" applyFill="1" applyBorder="1" applyAlignment="1">
      <alignment horizontal="center" vertical="center" textRotation="90" wrapText="1"/>
    </xf>
    <xf numFmtId="0" fontId="2" fillId="2" borderId="53"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0" fontId="5" fillId="0" borderId="1" xfId="0" applyFont="1" applyBorder="1" applyAlignment="1">
      <alignment horizontal="center" vertical="top"/>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9" fillId="0" borderId="5"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63" xfId="0" applyFont="1" applyBorder="1" applyAlignment="1">
      <alignment horizontal="center" vertical="center" wrapText="1"/>
    </xf>
    <xf numFmtId="0" fontId="34" fillId="0" borderId="1" xfId="0" applyFont="1" applyBorder="1" applyAlignment="1">
      <alignment horizontal="center" vertical="top" wrapText="1"/>
    </xf>
    <xf numFmtId="0" fontId="8" fillId="0" borderId="0" xfId="0" applyFont="1" applyAlignment="1">
      <alignment horizontal="left" vertical="center"/>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6" xfId="0" applyFont="1" applyBorder="1" applyAlignment="1">
      <alignment horizontal="center" vertical="center" wrapText="1"/>
    </xf>
    <xf numFmtId="14" fontId="2" fillId="0" borderId="5" xfId="0" applyNumberFormat="1" applyFont="1" applyBorder="1" applyAlignment="1">
      <alignment horizontal="center" vertical="center" wrapText="1"/>
    </xf>
    <xf numFmtId="14" fontId="2" fillId="0" borderId="30"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0" fontId="35" fillId="0" borderId="0" xfId="0" applyFont="1" applyAlignment="1">
      <alignment horizontal="center"/>
    </xf>
    <xf numFmtId="14" fontId="0" fillId="0" borderId="5" xfId="0" applyNumberFormat="1" applyBorder="1" applyAlignment="1">
      <alignment horizontal="center" vertical="center" wrapText="1"/>
    </xf>
    <xf numFmtId="14" fontId="0" fillId="0" borderId="6" xfId="0" applyNumberFormat="1" applyBorder="1" applyAlignment="1">
      <alignment horizontal="center" vertical="center" wrapText="1"/>
    </xf>
    <xf numFmtId="0" fontId="1" fillId="2" borderId="25"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51" xfId="0" applyFont="1" applyFill="1" applyBorder="1" applyAlignment="1">
      <alignment horizontal="center"/>
    </xf>
    <xf numFmtId="0" fontId="1" fillId="2" borderId="52" xfId="0" applyFont="1" applyFill="1" applyBorder="1" applyAlignment="1">
      <alignment horizontal="center"/>
    </xf>
    <xf numFmtId="0" fontId="1" fillId="2" borderId="53" xfId="0" applyFont="1" applyFill="1" applyBorder="1" applyAlignment="1">
      <alignment horizontal="center"/>
    </xf>
    <xf numFmtId="0" fontId="2" fillId="2" borderId="30" xfId="0" applyFont="1" applyFill="1" applyBorder="1" applyAlignment="1">
      <alignment horizontal="center"/>
    </xf>
    <xf numFmtId="0" fontId="2" fillId="2" borderId="37" xfId="0" applyFont="1" applyFill="1" applyBorder="1" applyAlignment="1">
      <alignment horizontal="center"/>
    </xf>
    <xf numFmtId="0" fontId="31" fillId="2" borderId="28" xfId="3" applyFill="1" applyBorder="1" applyAlignment="1">
      <alignment horizontal="center" vertical="center" wrapText="1"/>
    </xf>
    <xf numFmtId="0" fontId="31" fillId="2" borderId="5" xfId="3" applyFill="1" applyBorder="1" applyAlignment="1">
      <alignment horizontal="center" vertical="center" wrapText="1"/>
    </xf>
    <xf numFmtId="0" fontId="31" fillId="2" borderId="51" xfId="3" applyFill="1" applyBorder="1" applyAlignment="1">
      <alignment horizontal="center" vertical="center" wrapText="1"/>
    </xf>
    <xf numFmtId="0" fontId="31" fillId="2" borderId="29" xfId="3" applyFill="1" applyBorder="1" applyAlignment="1">
      <alignment horizontal="center" vertical="center" wrapText="1"/>
    </xf>
    <xf numFmtId="0" fontId="1" fillId="2" borderId="0" xfId="0" applyFont="1" applyFill="1" applyAlignment="1">
      <alignment horizontal="center" vertical="center"/>
    </xf>
    <xf numFmtId="0" fontId="1" fillId="2" borderId="60" xfId="0" applyFont="1" applyFill="1" applyBorder="1" applyAlignment="1">
      <alignment horizontal="center" vertical="center"/>
    </xf>
    <xf numFmtId="0" fontId="1" fillId="2" borderId="61" xfId="0" applyFont="1" applyFill="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8" fillId="0" borderId="5" xfId="0" applyFont="1" applyBorder="1" applyAlignment="1">
      <alignment horizontal="center" vertical="center" wrapText="1"/>
    </xf>
    <xf numFmtId="0" fontId="37" fillId="0" borderId="63"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2" fillId="15" borderId="2" xfId="0" applyFont="1" applyFill="1" applyBorder="1" applyAlignment="1">
      <alignment horizontal="center" vertical="center" textRotation="90"/>
    </xf>
    <xf numFmtId="0" fontId="22" fillId="10" borderId="5" xfId="0" applyFont="1" applyFill="1" applyBorder="1" applyAlignment="1">
      <alignment horizontal="center" vertical="center"/>
    </xf>
    <xf numFmtId="0" fontId="22" fillId="10" borderId="6" xfId="0" applyFont="1" applyFill="1" applyBorder="1" applyAlignment="1">
      <alignment horizontal="center" vertical="center"/>
    </xf>
    <xf numFmtId="0" fontId="22" fillId="11" borderId="5" xfId="0" applyFont="1" applyFill="1" applyBorder="1" applyAlignment="1">
      <alignment horizontal="center" vertical="center"/>
    </xf>
    <xf numFmtId="0" fontId="22" fillId="11" borderId="6"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17" fillId="15" borderId="0" xfId="0" applyFont="1" applyFill="1" applyAlignment="1">
      <alignment horizontal="center"/>
    </xf>
    <xf numFmtId="0" fontId="17" fillId="0" borderId="0" xfId="0" applyFont="1" applyAlignment="1">
      <alignment horizontal="center"/>
    </xf>
    <xf numFmtId="0" fontId="22" fillId="5" borderId="5" xfId="0" applyFont="1" applyFill="1" applyBorder="1" applyAlignment="1">
      <alignment horizontal="center" vertical="center"/>
    </xf>
    <xf numFmtId="0" fontId="22" fillId="5" borderId="6" xfId="0" applyFont="1" applyFill="1" applyBorder="1" applyAlignment="1">
      <alignment horizontal="center" vertical="center"/>
    </xf>
    <xf numFmtId="0" fontId="33" fillId="0" borderId="0" xfId="0" applyFont="1" applyAlignment="1">
      <alignment horizontal="center" vertical="center" wrapText="1"/>
    </xf>
    <xf numFmtId="0" fontId="33" fillId="0" borderId="7" xfId="0" applyFont="1" applyBorder="1" applyAlignment="1">
      <alignment horizontal="center" vertical="center" wrapText="1"/>
    </xf>
    <xf numFmtId="0" fontId="27" fillId="12" borderId="1" xfId="0" applyFont="1" applyFill="1" applyBorder="1" applyAlignment="1">
      <alignment horizontal="center" vertical="center" wrapText="1"/>
    </xf>
    <xf numFmtId="0" fontId="19" fillId="7" borderId="38" xfId="0" applyFont="1" applyFill="1" applyBorder="1" applyAlignment="1">
      <alignment horizontal="left" vertical="center"/>
    </xf>
    <xf numFmtId="0" fontId="19" fillId="7" borderId="0" xfId="0" applyFont="1" applyFill="1" applyAlignment="1">
      <alignment horizontal="left" vertical="center"/>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4" xfId="0" applyFont="1" applyBorder="1" applyAlignment="1">
      <alignment horizontal="left" vertical="top" wrapText="1"/>
    </xf>
    <xf numFmtId="0" fontId="23" fillId="0" borderId="45" xfId="0" applyFont="1" applyBorder="1" applyAlignment="1">
      <alignment horizontal="left" vertical="top" wrapText="1"/>
    </xf>
    <xf numFmtId="0" fontId="23" fillId="0" borderId="46" xfId="0" applyFont="1" applyBorder="1" applyAlignment="1">
      <alignment horizontal="left" vertical="top" wrapText="1"/>
    </xf>
    <xf numFmtId="0" fontId="23" fillId="0" borderId="47" xfId="0" applyFont="1" applyBorder="1" applyAlignment="1">
      <alignment horizontal="left" vertical="top" wrapText="1"/>
    </xf>
    <xf numFmtId="0" fontId="17" fillId="8" borderId="38" xfId="0" applyFont="1" applyFill="1" applyBorder="1" applyAlignment="1">
      <alignment horizontal="center" vertical="center"/>
    </xf>
    <xf numFmtId="0" fontId="17" fillId="8" borderId="0" xfId="0" applyFont="1" applyFill="1" applyAlignment="1">
      <alignment horizontal="center" vertical="center"/>
    </xf>
    <xf numFmtId="0" fontId="20" fillId="0" borderId="2"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26" fillId="9" borderId="1" xfId="0" applyFont="1" applyFill="1" applyBorder="1" applyAlignment="1">
      <alignment horizontal="center" vertical="center"/>
    </xf>
    <xf numFmtId="0" fontId="17" fillId="9" borderId="31" xfId="0" applyFont="1" applyFill="1" applyBorder="1" applyAlignment="1">
      <alignment horizontal="center" vertical="center"/>
    </xf>
    <xf numFmtId="0" fontId="17" fillId="9" borderId="42" xfId="0" applyFont="1" applyFill="1" applyBorder="1" applyAlignment="1">
      <alignment horizontal="center" vertical="center"/>
    </xf>
    <xf numFmtId="0" fontId="17" fillId="9" borderId="43" xfId="0" applyFont="1" applyFill="1" applyBorder="1" applyAlignment="1">
      <alignment horizontal="center" vertical="center"/>
    </xf>
    <xf numFmtId="0" fontId="17" fillId="9" borderId="10" xfId="0" applyFont="1" applyFill="1" applyBorder="1" applyAlignment="1">
      <alignment horizontal="center" vertical="center"/>
    </xf>
    <xf numFmtId="0" fontId="17" fillId="9" borderId="17" xfId="0" applyFont="1" applyFill="1" applyBorder="1" applyAlignment="1">
      <alignment horizontal="center"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4" xfId="0" applyFont="1" applyBorder="1" applyAlignment="1">
      <alignment horizontal="left" vertical="center" wrapText="1"/>
    </xf>
    <xf numFmtId="0" fontId="16" fillId="0" borderId="0" xfId="0" applyFont="1" applyAlignment="1">
      <alignment horizontal="center" vertical="center"/>
    </xf>
    <xf numFmtId="0" fontId="17" fillId="7" borderId="0" xfId="0" applyFont="1" applyFill="1" applyAlignment="1">
      <alignment horizontal="left" vertical="center"/>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protection hidden="1"/>
    </xf>
    <xf numFmtId="0" fontId="20" fillId="0" borderId="41" xfId="0" applyFont="1" applyBorder="1" applyAlignment="1" applyProtection="1">
      <alignment horizontal="center" vertical="center"/>
      <protection hidden="1"/>
    </xf>
    <xf numFmtId="0" fontId="34" fillId="0" borderId="1" xfId="0" applyFont="1" applyBorder="1" applyAlignment="1">
      <alignment horizontal="center" vertical="center" wrapText="1"/>
    </xf>
  </cellXfs>
  <cellStyles count="4">
    <cellStyle name="Hipervínculo" xfId="3" builtinId="8"/>
    <cellStyle name="Millares [0]" xfId="1" builtinId="6"/>
    <cellStyle name="Normal" xfId="0" builtinId="0"/>
    <cellStyle name="Porcentaje" xfId="2" builtinId="5"/>
  </cellStyles>
  <dxfs count="49">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A82AC-372B-4582-B30A-3D11FE3FF8CE}">
  <sheetPr>
    <tabColor rgb="FF00B050"/>
  </sheetPr>
  <dimension ref="A1:B14"/>
  <sheetViews>
    <sheetView workbookViewId="0">
      <selection activeCell="D7" sqref="D7"/>
    </sheetView>
  </sheetViews>
  <sheetFormatPr defaultColWidth="11.42578125" defaultRowHeight="14.45"/>
  <cols>
    <col min="1" max="1" width="18.28515625" customWidth="1"/>
    <col min="2" max="2" width="55.7109375" customWidth="1"/>
  </cols>
  <sheetData>
    <row r="1" spans="1:2" ht="21">
      <c r="A1" s="273" t="s">
        <v>0</v>
      </c>
      <c r="B1" s="273"/>
    </row>
    <row r="3" spans="1:2">
      <c r="A3" t="s">
        <v>1</v>
      </c>
    </row>
    <row r="5" spans="1:2">
      <c r="A5" s="176" t="s">
        <v>2</v>
      </c>
      <c r="B5" s="176" t="s">
        <v>3</v>
      </c>
    </row>
    <row r="6" spans="1:2" ht="54" customHeight="1">
      <c r="A6" s="274">
        <v>46055</v>
      </c>
      <c r="B6" s="110" t="s">
        <v>4</v>
      </c>
    </row>
    <row r="7" spans="1:2" ht="115.15">
      <c r="A7" s="275"/>
      <c r="B7" s="71" t="s">
        <v>5</v>
      </c>
    </row>
    <row r="8" spans="1:2">
      <c r="A8" s="157"/>
      <c r="B8" s="110"/>
    </row>
    <row r="9" spans="1:2">
      <c r="A9" s="157"/>
      <c r="B9" s="110"/>
    </row>
    <row r="10" spans="1:2">
      <c r="A10" s="157"/>
      <c r="B10" s="110"/>
    </row>
    <row r="11" spans="1:2">
      <c r="A11" s="157"/>
      <c r="B11" s="110"/>
    </row>
    <row r="12" spans="1:2">
      <c r="A12" s="157"/>
      <c r="B12" s="110"/>
    </row>
    <row r="14" spans="1:2">
      <c r="A14" s="177" t="s">
        <v>6</v>
      </c>
    </row>
  </sheetData>
  <mergeCells count="2">
    <mergeCell ref="A1:B1"/>
    <mergeCell ref="A6: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8"/>
  <sheetViews>
    <sheetView showGridLines="0" view="pageBreakPreview" topLeftCell="AV17" zoomScale="60" zoomScaleNormal="60" workbookViewId="0">
      <selection activeCell="AZ17" sqref="AZ17:AZ18"/>
    </sheetView>
  </sheetViews>
  <sheetFormatPr defaultColWidth="11.42578125" defaultRowHeight="15.75" customHeight="1"/>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192"/>
      <c r="B1" s="193"/>
      <c r="C1" s="213" t="s">
        <v>7</v>
      </c>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5"/>
      <c r="AX1" s="192" t="s">
        <v>8</v>
      </c>
      <c r="AY1" s="193"/>
      <c r="AZ1" s="188" t="s">
        <v>9</v>
      </c>
      <c r="BA1" s="189"/>
    </row>
    <row r="2" spans="1:53" ht="15.75" customHeight="1">
      <c r="A2" s="211"/>
      <c r="B2" s="212"/>
      <c r="C2" s="200"/>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2"/>
      <c r="AX2" s="194"/>
      <c r="AY2" s="195"/>
      <c r="AZ2" s="190"/>
      <c r="BA2" s="191"/>
    </row>
    <row r="3" spans="1:53" ht="15.75" customHeight="1">
      <c r="A3" s="211"/>
      <c r="B3" s="212"/>
      <c r="C3" s="200"/>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2"/>
      <c r="AX3" s="192" t="s">
        <v>10</v>
      </c>
      <c r="AY3" s="193"/>
      <c r="AZ3" s="196" t="s">
        <v>11</v>
      </c>
      <c r="BA3" s="197"/>
    </row>
    <row r="4" spans="1:53" ht="16.5" customHeight="1">
      <c r="A4" s="211"/>
      <c r="B4" s="212"/>
      <c r="C4" s="203"/>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5"/>
      <c r="AX4" s="194"/>
      <c r="AY4" s="195"/>
      <c r="AZ4" s="198"/>
      <c r="BA4" s="199"/>
    </row>
    <row r="5" spans="1:53" ht="20.45" customHeight="1">
      <c r="A5" s="211"/>
      <c r="B5" s="212"/>
      <c r="C5" s="200" t="s">
        <v>12</v>
      </c>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2"/>
      <c r="AX5" s="192" t="s">
        <v>13</v>
      </c>
      <c r="AY5" s="193"/>
      <c r="AZ5" s="192" t="s">
        <v>14</v>
      </c>
      <c r="BA5" s="193"/>
    </row>
    <row r="6" spans="1:53" ht="15" customHeight="1">
      <c r="A6" s="211"/>
      <c r="B6" s="212"/>
      <c r="C6" s="200"/>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2"/>
      <c r="AX6" s="194"/>
      <c r="AY6" s="195"/>
      <c r="AZ6" s="194"/>
      <c r="BA6" s="195"/>
    </row>
    <row r="7" spans="1:53" ht="15.75" customHeight="1">
      <c r="A7" s="211"/>
      <c r="B7" s="212"/>
      <c r="C7" s="200"/>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2"/>
      <c r="AX7" s="192" t="s">
        <v>15</v>
      </c>
      <c r="AY7" s="193"/>
      <c r="AZ7" s="206">
        <v>45909</v>
      </c>
      <c r="BA7" s="189"/>
    </row>
    <row r="8" spans="1:53" ht="16.5" customHeight="1">
      <c r="A8" s="194"/>
      <c r="B8" s="195"/>
      <c r="C8" s="203"/>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5"/>
      <c r="AX8" s="194"/>
      <c r="AY8" s="195"/>
      <c r="AZ8" s="190"/>
      <c r="BA8" s="191"/>
    </row>
    <row r="10" spans="1:53" ht="54" customHeight="1">
      <c r="A10" s="207" t="s">
        <v>16</v>
      </c>
      <c r="B10" s="207"/>
      <c r="C10" s="207"/>
      <c r="D10" s="216" t="s">
        <v>17</v>
      </c>
      <c r="E10" s="217"/>
      <c r="F10" s="217"/>
      <c r="G10" s="217"/>
      <c r="H10" s="217"/>
      <c r="I10" s="217"/>
      <c r="J10" s="217"/>
      <c r="K10" s="217"/>
      <c r="L10" s="217"/>
      <c r="M10" s="218"/>
      <c r="N10" s="24"/>
      <c r="AN10" s="1"/>
      <c r="AO10" s="1"/>
      <c r="AP10" s="1"/>
    </row>
    <row r="11" spans="1:53" s="3" customFormat="1" ht="75" customHeight="1">
      <c r="A11" s="207" t="s">
        <v>18</v>
      </c>
      <c r="B11" s="207"/>
      <c r="C11" s="207"/>
      <c r="D11" s="208" t="s">
        <v>19</v>
      </c>
      <c r="E11" s="209"/>
      <c r="F11" s="209"/>
      <c r="G11" s="209"/>
      <c r="H11" s="209"/>
      <c r="I11" s="209"/>
      <c r="J11" s="209"/>
      <c r="K11" s="209"/>
      <c r="L11" s="209"/>
      <c r="M11" s="210"/>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07" t="s">
        <v>20</v>
      </c>
      <c r="B12" s="207"/>
      <c r="C12" s="207"/>
      <c r="D12" s="208" t="s">
        <v>21</v>
      </c>
      <c r="E12" s="209"/>
      <c r="F12" s="209"/>
      <c r="G12" s="209"/>
      <c r="H12" s="209"/>
      <c r="I12" s="209"/>
      <c r="J12" s="209"/>
      <c r="K12" s="209"/>
      <c r="L12" s="209"/>
      <c r="M12" s="210"/>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19" t="s">
        <v>22</v>
      </c>
      <c r="B14" s="220"/>
      <c r="C14" s="220"/>
      <c r="D14" s="220"/>
      <c r="E14" s="220"/>
      <c r="F14" s="220"/>
      <c r="G14" s="220"/>
      <c r="H14" s="220"/>
      <c r="I14" s="220"/>
      <c r="J14" s="220"/>
      <c r="K14" s="220"/>
      <c r="L14" s="220"/>
      <c r="M14" s="220"/>
      <c r="N14" s="221"/>
      <c r="O14" s="222"/>
      <c r="P14" s="2"/>
      <c r="Q14" s="227" t="s">
        <v>23</v>
      </c>
      <c r="R14" s="228"/>
      <c r="S14" s="228"/>
      <c r="T14" s="228"/>
      <c r="U14" s="228"/>
      <c r="V14" s="228"/>
      <c r="W14" s="228"/>
      <c r="X14" s="228"/>
      <c r="Y14" s="229"/>
      <c r="Z14" s="229"/>
      <c r="AA14" s="229"/>
      <c r="AB14" s="229"/>
      <c r="AC14" s="229"/>
      <c r="AD14" s="229"/>
      <c r="AE14" s="229"/>
      <c r="AF14" s="228"/>
      <c r="AG14" s="228"/>
      <c r="AH14" s="228"/>
      <c r="AI14" s="228"/>
      <c r="AJ14" s="228"/>
      <c r="AK14" s="228"/>
      <c r="AL14" s="228"/>
      <c r="AM14" s="228"/>
      <c r="AN14" s="230"/>
      <c r="AO14" s="2"/>
      <c r="AP14" s="231" t="s">
        <v>24</v>
      </c>
      <c r="AQ14" s="232"/>
      <c r="AR14" s="233"/>
      <c r="AT14" s="237" t="s">
        <v>25</v>
      </c>
      <c r="AU14" s="238"/>
      <c r="AV14" s="238"/>
      <c r="AW14" s="238"/>
      <c r="AX14" s="239"/>
      <c r="AY14" s="30"/>
      <c r="AZ14" s="231" t="s">
        <v>26</v>
      </c>
      <c r="BA14" s="233"/>
    </row>
    <row r="15" spans="1:53" ht="15.6">
      <c r="A15" s="283"/>
      <c r="B15" s="284"/>
      <c r="C15" s="284"/>
      <c r="D15" s="284"/>
      <c r="E15" s="284"/>
      <c r="F15" s="284"/>
      <c r="G15" s="284"/>
      <c r="H15" s="284"/>
      <c r="I15" s="284"/>
      <c r="J15" s="284"/>
      <c r="K15" s="284"/>
      <c r="L15" s="284"/>
      <c r="M15" s="284"/>
      <c r="N15" s="285"/>
      <c r="O15" s="286"/>
      <c r="P15" s="2"/>
      <c r="Q15" s="163"/>
      <c r="R15" s="164"/>
      <c r="S15" s="164"/>
      <c r="T15" s="164"/>
      <c r="U15" s="164"/>
      <c r="V15" s="164"/>
      <c r="W15" s="164"/>
      <c r="X15" s="164"/>
      <c r="Y15" s="278" t="s">
        <v>27</v>
      </c>
      <c r="Z15" s="279"/>
      <c r="AA15" s="280"/>
      <c r="AB15" s="278" t="s">
        <v>28</v>
      </c>
      <c r="AC15" s="279"/>
      <c r="AD15" s="279"/>
      <c r="AE15" s="279"/>
      <c r="AF15" s="280"/>
      <c r="AG15" s="281"/>
      <c r="AH15" s="281"/>
      <c r="AI15" s="281"/>
      <c r="AJ15" s="281"/>
      <c r="AK15" s="281"/>
      <c r="AL15" s="281"/>
      <c r="AM15" s="281"/>
      <c r="AN15" s="282"/>
      <c r="AO15" s="2"/>
      <c r="AP15" s="276"/>
      <c r="AQ15" s="287"/>
      <c r="AR15" s="277"/>
      <c r="AT15" s="288"/>
      <c r="AU15" s="287"/>
      <c r="AV15" s="287"/>
      <c r="AW15" s="287"/>
      <c r="AX15" s="289"/>
      <c r="AY15" s="30"/>
      <c r="AZ15" s="276"/>
      <c r="BA15" s="277"/>
    </row>
    <row r="16" spans="1:53" s="5" customFormat="1" ht="166.5" customHeight="1">
      <c r="A16" s="165" t="s">
        <v>29</v>
      </c>
      <c r="B16" s="166" t="s">
        <v>30</v>
      </c>
      <c r="C16" s="167" t="s">
        <v>31</v>
      </c>
      <c r="D16" s="167" t="s">
        <v>32</v>
      </c>
      <c r="E16" s="168" t="s">
        <v>33</v>
      </c>
      <c r="F16" s="169" t="s">
        <v>34</v>
      </c>
      <c r="G16" s="170" t="s">
        <v>35</v>
      </c>
      <c r="H16" s="168" t="s">
        <v>36</v>
      </c>
      <c r="I16" s="167" t="s">
        <v>37</v>
      </c>
      <c r="J16" s="167" t="s">
        <v>38</v>
      </c>
      <c r="K16" s="168" t="s">
        <v>39</v>
      </c>
      <c r="L16" s="168" t="s">
        <v>40</v>
      </c>
      <c r="M16" s="167" t="s">
        <v>37</v>
      </c>
      <c r="N16" s="167" t="s">
        <v>41</v>
      </c>
      <c r="O16" s="171" t="s">
        <v>42</v>
      </c>
      <c r="P16" s="156"/>
      <c r="Q16" s="172" t="s">
        <v>43</v>
      </c>
      <c r="R16" s="109" t="s">
        <v>44</v>
      </c>
      <c r="S16" s="109" t="s">
        <v>45</v>
      </c>
      <c r="T16" s="109" t="s">
        <v>46</v>
      </c>
      <c r="U16" s="109" t="s">
        <v>47</v>
      </c>
      <c r="V16" s="109" t="s">
        <v>48</v>
      </c>
      <c r="W16" s="109" t="s">
        <v>49</v>
      </c>
      <c r="X16" s="158" t="s">
        <v>50</v>
      </c>
      <c r="Y16" s="172" t="s">
        <v>51</v>
      </c>
      <c r="Z16" s="172" t="s">
        <v>52</v>
      </c>
      <c r="AA16" s="172" t="s">
        <v>53</v>
      </c>
      <c r="AB16" s="290" t="s">
        <v>54</v>
      </c>
      <c r="AC16" s="291"/>
      <c r="AD16" s="172" t="s">
        <v>55</v>
      </c>
      <c r="AE16" s="290" t="s">
        <v>56</v>
      </c>
      <c r="AF16" s="291"/>
      <c r="AG16" s="171" t="s">
        <v>57</v>
      </c>
      <c r="AH16" s="171" t="s">
        <v>58</v>
      </c>
      <c r="AI16" s="171" t="s">
        <v>37</v>
      </c>
      <c r="AJ16" s="171" t="s">
        <v>59</v>
      </c>
      <c r="AK16" s="171" t="s">
        <v>37</v>
      </c>
      <c r="AL16" s="171" t="s">
        <v>41</v>
      </c>
      <c r="AM16" s="171" t="s">
        <v>60</v>
      </c>
      <c r="AN16" s="171" t="s">
        <v>61</v>
      </c>
      <c r="AO16" s="156"/>
      <c r="AP16" s="173" t="s">
        <v>62</v>
      </c>
      <c r="AQ16" s="173" t="s">
        <v>63</v>
      </c>
      <c r="AR16" s="109" t="s">
        <v>64</v>
      </c>
      <c r="AS16" s="174"/>
      <c r="AT16" s="175" t="s">
        <v>65</v>
      </c>
      <c r="AU16" s="175" t="s">
        <v>66</v>
      </c>
      <c r="AV16" s="175" t="s">
        <v>67</v>
      </c>
      <c r="AW16" s="175" t="s">
        <v>68</v>
      </c>
      <c r="AX16" s="175" t="s">
        <v>69</v>
      </c>
      <c r="AY16" s="162"/>
      <c r="AZ16" s="175" t="s">
        <v>70</v>
      </c>
      <c r="BA16" s="175" t="s">
        <v>71</v>
      </c>
    </row>
    <row r="17" spans="1:53" ht="353.25" customHeight="1">
      <c r="A17" s="249">
        <v>1</v>
      </c>
      <c r="B17" s="250" t="s">
        <v>72</v>
      </c>
      <c r="C17" s="251" t="s">
        <v>73</v>
      </c>
      <c r="D17" s="251" t="s">
        <v>74</v>
      </c>
      <c r="E17" s="251" t="s">
        <v>75</v>
      </c>
      <c r="F17" s="251"/>
      <c r="G17" s="249">
        <v>18</v>
      </c>
      <c r="H17" s="252" t="str">
        <f>IF(G17&lt;=0,"",IF(G17&lt;=2,"Muy Baja",IF(G17&lt;=24,"Baja",IF(G17&lt;=500,"Media",IF(G17&lt;=5000,"Alta","Muy Alta")))))</f>
        <v>Baja</v>
      </c>
      <c r="I17" s="254">
        <f>IF(H17="","",IF(H17="Muy Baja",0.2,IF(H17="Baja",0.4,IF(H17="Media",0.6,IF(H17="Alta",0.8,IF(H17="Muy Alta",1,))))))</f>
        <v>0.4</v>
      </c>
      <c r="J17" s="255" t="s">
        <v>76</v>
      </c>
      <c r="K17" s="256" t="str">
        <f>+J17</f>
        <v>El riesgo afecta la imagen de la entidad internamente, de conocimiento general nivel interno, de junta directiva y/o de proveedores</v>
      </c>
      <c r="L17" s="252" t="str">
        <f>+VLOOKUP(K17,Datos!$O$4:$P$15,2,FALSE)</f>
        <v>Menor</v>
      </c>
      <c r="M17" s="254">
        <f>IF(L17="","",IF(L17="Leve",0.2,IF(L17="Menor",0.4,IF(L17="Moderado",0.6,IF(L17="Mayor",0.8,IF(L17="Catastrófico",1,))))))</f>
        <v>0.4</v>
      </c>
      <c r="N17" s="254" t="str">
        <f>+CONCATENATE(H17, " - ", L17)</f>
        <v>Baja - Menor</v>
      </c>
      <c r="O17" s="262" t="str">
        <f>+VLOOKUP(N17,Datos!J4:K28,2,)</f>
        <v>MODERADO</v>
      </c>
      <c r="P17" s="156"/>
      <c r="Q17" s="161">
        <v>1</v>
      </c>
      <c r="R17" s="118" t="s">
        <v>77</v>
      </c>
      <c r="S17" s="118" t="s">
        <v>78</v>
      </c>
      <c r="T17" s="118" t="s">
        <v>79</v>
      </c>
      <c r="U17" s="118" t="s">
        <v>80</v>
      </c>
      <c r="V17" s="118" t="s">
        <v>81</v>
      </c>
      <c r="W17" s="118" t="s">
        <v>82</v>
      </c>
      <c r="X17" s="33" t="str">
        <f>IF(OR(Y17="Preventivo",Y17="Detectivo"),"Probabilidad",IF(Y17="Correctivo","Impacto",""))</f>
        <v>Probabilidad</v>
      </c>
      <c r="Y17" s="6" t="s">
        <v>83</v>
      </c>
      <c r="Z17" s="6" t="s">
        <v>84</v>
      </c>
      <c r="AA17" s="34" t="str">
        <f t="shared" ref="AA17" si="0">IF(AND(Y17="Preventivo",Z17="Automático"),"50%",IF(AND(Y17="Preventivo",Z17="Manual"),"40%",IF(AND(Y17="Detectivo",Z17="Automático"),"40%",IF(AND(Y17="Detectivo",Z17="Manual"),"30%",IF(AND(Y17="Correctivo",Z17="Automático"),"35%",IF(AND(Y17="Correctivo",Z17="Manual"),"25%",""))))))</f>
        <v>30%</v>
      </c>
      <c r="AB17" s="8" t="s">
        <v>85</v>
      </c>
      <c r="AC17" s="41" t="s">
        <v>86</v>
      </c>
      <c r="AD17" s="6" t="s">
        <v>87</v>
      </c>
      <c r="AE17" s="8" t="s">
        <v>88</v>
      </c>
      <c r="AF17" s="8" t="str">
        <f>+W17</f>
        <v>Sharepoint
Correos electrónicos o actas de reunión con observaciones y/o recomendaciones</v>
      </c>
      <c r="AG17" s="35">
        <f>IFERROR(IF(X17="Probabilidad",(I17-(+I17*AA17)),IF(X17="Impacto",I17,"")),"")</f>
        <v>0.28000000000000003</v>
      </c>
      <c r="AH17" s="36" t="str">
        <f t="shared" ref="AH17" si="1">IFERROR(IF(AG17="","",IF(AG17&lt;=0.2,"Muy Baja",IF(AG17&lt;=0.4,"Baja",IF(AG17&lt;=0.6,"Media",IF(AG17&lt;=0.8,"Alta","Muy Alta"))))),"")</f>
        <v>Baja</v>
      </c>
      <c r="AI17" s="37">
        <f>I17-(AA17*I17)</f>
        <v>0.28000000000000003</v>
      </c>
      <c r="AJ17" s="38" t="str">
        <f t="shared" ref="AJ17" si="2">IFERROR(IF(AK17="","",IF(AK17&lt;=0.2,"Leve",IF(AK17&lt;=0.4,"Menor",IF(AK17&lt;=0.6,"Moderado",IF(AK17&lt;=0.8,"Mayor","Catastrófico"))))),"")</f>
        <v>Menor</v>
      </c>
      <c r="AK17" s="35">
        <f>IFERROR(IF(X17="Impacto",(M17-(+M17*AA17)),IF(X17="Probabilidad",M17,"")),"")</f>
        <v>0.4</v>
      </c>
      <c r="AL17" s="39" t="str">
        <f>+CONCATENATE(AH17, " - ", AJ17)</f>
        <v>Baja - Menor</v>
      </c>
      <c r="AM17" s="40" t="str">
        <f>+VLOOKUP(AL17,Datos!$J$4:$K$28,2,)</f>
        <v>MODERADO</v>
      </c>
      <c r="AN17" s="263" t="s">
        <v>89</v>
      </c>
      <c r="AO17" s="156"/>
      <c r="AP17" s="292" t="s">
        <v>90</v>
      </c>
      <c r="AQ17" s="293"/>
      <c r="AR17" s="294"/>
      <c r="AS17" s="157"/>
      <c r="AT17" s="178">
        <v>46157</v>
      </c>
      <c r="AU17" s="179" t="s">
        <v>91</v>
      </c>
      <c r="AV17" s="295" t="s">
        <v>92</v>
      </c>
      <c r="AW17" s="297" t="s">
        <v>93</v>
      </c>
      <c r="AX17" s="299" t="s">
        <v>93</v>
      </c>
      <c r="AY17" s="162"/>
      <c r="AZ17" s="301" t="s">
        <v>94</v>
      </c>
      <c r="BA17" s="348" t="s">
        <v>95</v>
      </c>
    </row>
    <row r="18" spans="1:53" ht="353.25" customHeight="1">
      <c r="A18" s="249"/>
      <c r="B18" s="250"/>
      <c r="C18" s="251"/>
      <c r="D18" s="251"/>
      <c r="E18" s="251"/>
      <c r="F18" s="251"/>
      <c r="G18" s="249"/>
      <c r="H18" s="252"/>
      <c r="I18" s="254"/>
      <c r="J18" s="255"/>
      <c r="K18" s="256"/>
      <c r="L18" s="252"/>
      <c r="M18" s="254"/>
      <c r="N18" s="254"/>
      <c r="O18" s="262"/>
      <c r="P18" s="156"/>
      <c r="Q18" s="161">
        <v>2</v>
      </c>
      <c r="R18" s="118" t="s">
        <v>96</v>
      </c>
      <c r="S18" s="118" t="s">
        <v>97</v>
      </c>
      <c r="T18" s="118" t="s">
        <v>98</v>
      </c>
      <c r="U18" s="118" t="s">
        <v>99</v>
      </c>
      <c r="V18" s="118" t="s">
        <v>100</v>
      </c>
      <c r="W18" s="118" t="s">
        <v>101</v>
      </c>
      <c r="X18" s="33" t="str">
        <f t="shared" ref="X18" si="3">IF(OR(Y18="Preventivo",Y18="Detectivo"),"Probabilidad",IF(Y18="Correctivo","Impacto",""))</f>
        <v>Probabilidad</v>
      </c>
      <c r="Y18" s="6" t="s">
        <v>83</v>
      </c>
      <c r="Z18" s="6" t="s">
        <v>84</v>
      </c>
      <c r="AA18" s="34" t="str">
        <f t="shared" ref="AA18" si="4">IF(AND(Y18="Preventivo",Z18="Automático"),"50%",IF(AND(Y18="Preventivo",Z18="Manual"),"40%",IF(AND(Y18="Detectivo",Z18="Automático"),"40%",IF(AND(Y18="Detectivo",Z18="Manual"),"30%",IF(AND(Y18="Correctivo",Z18="Automático"),"35%",IF(AND(Y18="Correctivo",Z18="Manual"),"25%",""))))))</f>
        <v>30%</v>
      </c>
      <c r="AB18" s="8" t="s">
        <v>85</v>
      </c>
      <c r="AC18" s="41" t="s">
        <v>86</v>
      </c>
      <c r="AD18" s="6" t="s">
        <v>87</v>
      </c>
      <c r="AE18" s="8" t="s">
        <v>88</v>
      </c>
      <c r="AF18" s="8" t="str">
        <f>+W18</f>
        <v>Acta de CIGD y presentación de herramientas de gestión</v>
      </c>
      <c r="AG18" s="37">
        <f t="shared" ref="AG18" si="5">IFERROR(IF(AND(X17="Probabilidad",X18="Probabilidad"),(AI17-(+AI17*AA18)),IF(X18="Probabilidad",($I$17-(+$I$17*AA18)),IF(X18="Impacto",AI17,""))),"")</f>
        <v>0.19600000000000001</v>
      </c>
      <c r="AH18" s="36" t="str">
        <f t="shared" ref="AH18" si="6">IFERROR(IF(AG18="","",IF(AG18&lt;=0.2,"Muy Baja",IF(AG18&lt;=0.4,"Baja",IF(AG18&lt;=0.6,"Media",IF(AG18&lt;=0.8,"Alta","Muy Alta"))))),"")</f>
        <v>Muy Baja</v>
      </c>
      <c r="AI18" s="37">
        <f t="shared" ref="AI18" si="7">+AG18</f>
        <v>0.19600000000000001</v>
      </c>
      <c r="AJ18" s="38" t="str">
        <f t="shared" ref="AJ18" si="8">IFERROR(IF(AK18="","",IF(AK18&lt;=0.2,"Leve",IF(AK18&lt;=0.4,"Menor",IF(AK18&lt;=0.6,"Moderado",IF(AK18&lt;=0.8,"Mayor","Catastrófico"))))),"")</f>
        <v>Menor</v>
      </c>
      <c r="AK18" s="35">
        <f t="shared" ref="AK18" si="9">IFERROR(IF(AND(X17="Impacto",X17="Impacto"),(AK17-(+AK17*AA18)),IF(X18="Impacto",($M$17-(+$M$17*AA18)),IF(X18="Probabilidad",AK17,""))),"")</f>
        <v>0.4</v>
      </c>
      <c r="AL18" s="39" t="str">
        <f t="shared" ref="AL18" si="10">+CONCATENATE(AH18, " - ", AJ18)</f>
        <v>Muy Baja - Menor</v>
      </c>
      <c r="AM18" s="40" t="str">
        <f>+VLOOKUP(AL18,Datos!$J$4:$K$28,2,)</f>
        <v>BAJO</v>
      </c>
      <c r="AN18" s="263"/>
      <c r="AO18" s="156"/>
      <c r="AP18" s="292"/>
      <c r="AQ18" s="293"/>
      <c r="AR18" s="294"/>
      <c r="AS18" s="157"/>
      <c r="AT18" s="180">
        <v>46157</v>
      </c>
      <c r="AU18" s="181" t="s">
        <v>102</v>
      </c>
      <c r="AV18" s="296"/>
      <c r="AW18" s="298"/>
      <c r="AX18" s="300"/>
      <c r="AY18" s="162"/>
      <c r="AZ18" s="302"/>
      <c r="BA18" s="348"/>
    </row>
    <row r="19" spans="1:53" ht="93.75" customHeight="1">
      <c r="B19" s="125"/>
      <c r="C19" s="126"/>
      <c r="D19" s="126"/>
      <c r="E19" s="126"/>
      <c r="F19" s="126"/>
      <c r="G19" s="125"/>
      <c r="H19" s="125"/>
      <c r="I19" s="144"/>
      <c r="J19" s="129"/>
      <c r="K19" s="145"/>
      <c r="L19" s="125"/>
      <c r="M19" s="144"/>
      <c r="N19" s="144"/>
      <c r="O19" s="146"/>
      <c r="P19" s="2"/>
      <c r="Q19" s="132"/>
      <c r="R19" s="25"/>
      <c r="S19" s="25"/>
      <c r="T19" s="25"/>
      <c r="U19" s="25"/>
      <c r="V19" s="25"/>
      <c r="W19" s="25"/>
      <c r="X19" s="132"/>
      <c r="Y19" s="133"/>
      <c r="Z19" s="133"/>
      <c r="AA19" s="147"/>
      <c r="AB19" s="134"/>
      <c r="AC19" s="135"/>
      <c r="AD19" s="133"/>
      <c r="AE19" s="134"/>
      <c r="AF19" s="134"/>
      <c r="AG19" s="148"/>
      <c r="AH19" s="133"/>
      <c r="AI19" s="149"/>
      <c r="AJ19" s="150"/>
      <c r="AK19" s="148"/>
      <c r="AL19" s="151"/>
      <c r="AM19" s="152"/>
      <c r="AN19" s="136"/>
      <c r="AO19" s="2"/>
      <c r="AP19" s="137"/>
      <c r="AQ19" s="137"/>
      <c r="AR19" s="137"/>
      <c r="AT19" s="138"/>
      <c r="AU19" s="139"/>
      <c r="AV19" s="140"/>
      <c r="AW19" s="141"/>
      <c r="AX19" s="142"/>
      <c r="AY19" s="30"/>
      <c r="AZ19" s="140"/>
      <c r="BA19" s="143"/>
    </row>
    <row r="20" spans="1:53" ht="20.45">
      <c r="A20" s="261" t="s">
        <v>103</v>
      </c>
      <c r="B20" s="261"/>
      <c r="C20" s="261"/>
      <c r="D20" s="261"/>
      <c r="E20" s="261"/>
      <c r="F20" s="261"/>
      <c r="G20" s="261"/>
      <c r="H20" s="261"/>
      <c r="P20" s="2"/>
      <c r="BA20" s="119" t="s">
        <v>104</v>
      </c>
    </row>
    <row r="21" spans="1:53" ht="15.6">
      <c r="P21" s="2"/>
    </row>
    <row r="22" spans="1:53" ht="15.6">
      <c r="P22" s="2"/>
    </row>
    <row r="23" spans="1:53" ht="15.6">
      <c r="P23" s="2"/>
    </row>
    <row r="24" spans="1:53" ht="15.6">
      <c r="P24" s="2"/>
    </row>
    <row r="25" spans="1:53" ht="15.6">
      <c r="P25" s="2"/>
    </row>
    <row r="26" spans="1:53" ht="15.6">
      <c r="P26" s="2"/>
    </row>
    <row r="27" spans="1:53" ht="15.6">
      <c r="P27" s="2"/>
    </row>
    <row r="28" spans="1:53" ht="15.6">
      <c r="P28" s="2"/>
    </row>
  </sheetData>
  <mergeCells count="52">
    <mergeCell ref="A20:H20"/>
    <mergeCell ref="H17:H18"/>
    <mergeCell ref="I17:I18"/>
    <mergeCell ref="J17:J18"/>
    <mergeCell ref="K17:K18"/>
    <mergeCell ref="F17:F18"/>
    <mergeCell ref="BA17:BA18"/>
    <mergeCell ref="M17:M18"/>
    <mergeCell ref="N17:N18"/>
    <mergeCell ref="O17:O18"/>
    <mergeCell ref="AN17:AN18"/>
    <mergeCell ref="AP17:AP18"/>
    <mergeCell ref="AQ17:AQ18"/>
    <mergeCell ref="AR17:AR18"/>
    <mergeCell ref="AV17:AV18"/>
    <mergeCell ref="AW17:AW18"/>
    <mergeCell ref="AX17:AX18"/>
    <mergeCell ref="AZ17:AZ18"/>
    <mergeCell ref="A14:O15"/>
    <mergeCell ref="Q14:AN14"/>
    <mergeCell ref="AP14:AR15"/>
    <mergeCell ref="AT14:AX15"/>
    <mergeCell ref="A17:A18"/>
    <mergeCell ref="B17:B18"/>
    <mergeCell ref="C17:C18"/>
    <mergeCell ref="D17:D18"/>
    <mergeCell ref="E17:E18"/>
    <mergeCell ref="L17:L18"/>
    <mergeCell ref="AB16:AC16"/>
    <mergeCell ref="AE16:AF16"/>
    <mergeCell ref="G17:G18"/>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9">
    <cfRule type="cellIs" dxfId="48" priority="25" operator="equal">
      <formula>"Muy Alta"</formula>
    </cfRule>
    <cfRule type="cellIs" dxfId="47" priority="26" operator="equal">
      <formula>"Alta"</formula>
    </cfRule>
    <cfRule type="cellIs" dxfId="46" priority="27" operator="equal">
      <formula>"Media"</formula>
    </cfRule>
    <cfRule type="cellIs" dxfId="45" priority="28" operator="equal">
      <formula>"Muy Baja"</formula>
    </cfRule>
    <cfRule type="cellIs" dxfId="44" priority="29" operator="equal">
      <formula>"Baja"</formula>
    </cfRule>
  </conditionalFormatting>
  <conditionalFormatting sqref="L17:L19">
    <cfRule type="cellIs" dxfId="43" priority="20" operator="equal">
      <formula>"Leve"</formula>
    </cfRule>
    <cfRule type="cellIs" dxfId="42" priority="21" operator="equal">
      <formula>"Catastrófico"</formula>
    </cfRule>
    <cfRule type="cellIs" dxfId="41" priority="22" operator="equal">
      <formula>"Mayor"</formula>
    </cfRule>
    <cfRule type="cellIs" dxfId="40" priority="23" operator="equal">
      <formula>"Moderado"</formula>
    </cfRule>
    <cfRule type="cellIs" dxfId="39" priority="24" operator="equal">
      <formula>"Menor"</formula>
    </cfRule>
  </conditionalFormatting>
  <conditionalFormatting sqref="O17:O19 AM17:AM19">
    <cfRule type="cellIs" dxfId="38" priority="16" operator="equal">
      <formula>"EXTREMO"</formula>
    </cfRule>
    <cfRule type="cellIs" dxfId="37" priority="17" operator="equal">
      <formula>"ALTO"</formula>
    </cfRule>
    <cfRule type="cellIs" dxfId="36" priority="18" operator="equal">
      <formula>"BAJO"</formula>
    </cfRule>
    <cfRule type="cellIs" dxfId="35" priority="19" operator="equal">
      <formula>"MODERADO"</formula>
    </cfRule>
  </conditionalFormatting>
  <conditionalFormatting sqref="AH17:AH19">
    <cfRule type="cellIs" dxfId="34" priority="10" operator="equal">
      <formula>"Muy Baja"</formula>
    </cfRule>
    <cfRule type="cellIs" dxfId="33" priority="11" operator="equal">
      <formula>"Baja"</formula>
    </cfRule>
    <cfRule type="cellIs" dxfId="32" priority="12" operator="equal">
      <formula>"Media"</formula>
    </cfRule>
    <cfRule type="cellIs" dxfId="31" priority="13" operator="equal">
      <formula>"Muy Alta"</formula>
    </cfRule>
    <cfRule type="cellIs" dxfId="30" priority="14" operator="equal">
      <formula>"Alta"</formula>
    </cfRule>
  </conditionalFormatting>
  <conditionalFormatting sqref="AJ17:AJ19">
    <cfRule type="cellIs" dxfId="29" priority="5" operator="equal">
      <formula>"Catastrófico"</formula>
    </cfRule>
    <cfRule type="cellIs" dxfId="28" priority="6" operator="equal">
      <formula>"Mayor"</formula>
    </cfRule>
    <cfRule type="cellIs" dxfId="27" priority="7" operator="equal">
      <formula>"Moderado"</formula>
    </cfRule>
    <cfRule type="cellIs" dxfId="26" priority="8" operator="equal">
      <formula>"Menor"</formula>
    </cfRule>
    <cfRule type="cellIs" dxfId="25"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36BC4606-4692-4E8C-B6B9-56C25C09F842}">
          <x14:formula1>
            <xm:f>Datos!$A$4:$A$6</xm:f>
          </x14:formula1>
          <xm:sqref>B17:B19</xm:sqref>
        </x14:dataValidation>
        <x14:dataValidation type="list" allowBlank="1" showInputMessage="1" showErrorMessage="1" xr:uid="{1C271E21-0C13-4CE0-AC1D-704F065762CC}">
          <x14:formula1>
            <xm:f>Datos!$O$3:$O$15</xm:f>
          </x14:formula1>
          <xm:sqref>J17:J19</xm:sqref>
        </x14:dataValidation>
        <x14:dataValidation type="list" allowBlank="1" showInputMessage="1" showErrorMessage="1" xr:uid="{7E385074-FCC3-447C-BE62-7DA39EEF346C}">
          <x14:formula1>
            <xm:f>Datos!$P$19:$P$22</xm:f>
          </x14:formula1>
          <xm:sqref>Y17:Y19</xm:sqref>
        </x14:dataValidation>
        <x14:dataValidation type="list" allowBlank="1" showInputMessage="1" showErrorMessage="1" xr:uid="{074425DC-9982-447D-9AA6-38EBEDBFCE06}">
          <x14:formula1>
            <xm:f>Datos!$P$25:$P$26</xm:f>
          </x14:formula1>
          <xm:sqref>Z17:Z19</xm:sqref>
        </x14:dataValidation>
        <x14:dataValidation type="list" allowBlank="1" showInputMessage="1" showErrorMessage="1" xr:uid="{66899A4A-FC03-4C3E-A647-B968F65F688D}">
          <x14:formula1>
            <xm:f>Instructivo!$E$3:$E$9</xm:f>
          </x14:formula1>
          <xm:sqref>F17:F19</xm:sqref>
        </x14:dataValidation>
        <x14:dataValidation type="list" allowBlank="1" showInputMessage="1" showErrorMessage="1" xr:uid="{26AFA87D-2A38-4D49-A571-297B293C4938}">
          <x14:formula1>
            <xm:f>Datos!$P$30:$P$31</xm:f>
          </x14:formula1>
          <xm:sqref>AB17:AB19</xm:sqref>
        </x14:dataValidation>
        <x14:dataValidation type="list" allowBlank="1" showInputMessage="1" showErrorMessage="1" xr:uid="{35465EF9-18AF-4B33-A351-185EF858A09B}">
          <x14:formula1>
            <xm:f>Datos!$P$34:$P$35</xm:f>
          </x14:formula1>
          <xm:sqref>AD17:AD19</xm:sqref>
        </x14:dataValidation>
        <x14:dataValidation type="list" allowBlank="1" showInputMessage="1" showErrorMessage="1" xr:uid="{F7F6D111-7948-42CB-AF23-60A2E37E0021}">
          <x14:formula1>
            <xm:f>Datos!$P$38:$P$39</xm:f>
          </x14:formula1>
          <xm:sqref>AE17:AE19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30"/>
  <sheetViews>
    <sheetView showGridLines="0" tabSelected="1" view="pageBreakPreview" topLeftCell="AU1" zoomScale="60" zoomScaleNormal="60" workbookViewId="0">
      <selection activeCell="AX11" sqref="AX11"/>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6.570312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63.5703125" customWidth="1"/>
    <col min="48" max="50" width="45" customWidth="1"/>
    <col min="51" max="51" width="1" customWidth="1"/>
    <col min="52" max="53" width="45" customWidth="1"/>
  </cols>
  <sheetData>
    <row r="1" spans="1:53" ht="15.75" customHeight="1">
      <c r="A1" s="192"/>
      <c r="B1" s="193"/>
      <c r="C1" s="213" t="s">
        <v>7</v>
      </c>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5"/>
      <c r="AX1" s="192" t="s">
        <v>8</v>
      </c>
      <c r="AY1" s="193"/>
      <c r="AZ1" s="188" t="s">
        <v>9</v>
      </c>
      <c r="BA1" s="189"/>
    </row>
    <row r="2" spans="1:53" ht="15.75" customHeight="1" thickBot="1">
      <c r="A2" s="211"/>
      <c r="B2" s="212"/>
      <c r="C2" s="200"/>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2"/>
      <c r="AX2" s="194"/>
      <c r="AY2" s="195"/>
      <c r="AZ2" s="190"/>
      <c r="BA2" s="191"/>
    </row>
    <row r="3" spans="1:53" ht="15.75" customHeight="1">
      <c r="A3" s="211"/>
      <c r="B3" s="212"/>
      <c r="C3" s="200"/>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2"/>
      <c r="AX3" s="192" t="s">
        <v>10</v>
      </c>
      <c r="AY3" s="193"/>
      <c r="AZ3" s="196" t="s">
        <v>11</v>
      </c>
      <c r="BA3" s="197"/>
    </row>
    <row r="4" spans="1:53" ht="16.5" customHeight="1" thickBot="1">
      <c r="A4" s="211"/>
      <c r="B4" s="212"/>
      <c r="C4" s="203"/>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5"/>
      <c r="AX4" s="194"/>
      <c r="AY4" s="195"/>
      <c r="AZ4" s="198"/>
      <c r="BA4" s="199"/>
    </row>
    <row r="5" spans="1:53" ht="20.45" customHeight="1">
      <c r="A5" s="211"/>
      <c r="B5" s="212"/>
      <c r="C5" s="200" t="s">
        <v>12</v>
      </c>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2"/>
      <c r="AX5" s="192" t="s">
        <v>13</v>
      </c>
      <c r="AY5" s="193"/>
      <c r="AZ5" s="192" t="s">
        <v>105</v>
      </c>
      <c r="BA5" s="193"/>
    </row>
    <row r="6" spans="1:53" ht="15" customHeight="1" thickBot="1">
      <c r="A6" s="211"/>
      <c r="B6" s="212"/>
      <c r="C6" s="200"/>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2"/>
      <c r="AX6" s="194"/>
      <c r="AY6" s="195"/>
      <c r="AZ6" s="194"/>
      <c r="BA6" s="195"/>
    </row>
    <row r="7" spans="1:53" ht="15.75" customHeight="1">
      <c r="A7" s="211"/>
      <c r="B7" s="212"/>
      <c r="C7" s="200"/>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2"/>
      <c r="AX7" s="192" t="s">
        <v>15</v>
      </c>
      <c r="AY7" s="193"/>
      <c r="AZ7" s="206">
        <v>45909</v>
      </c>
      <c r="BA7" s="189"/>
    </row>
    <row r="8" spans="1:53" ht="16.5" customHeight="1" thickBot="1">
      <c r="A8" s="194"/>
      <c r="B8" s="195"/>
      <c r="C8" s="203"/>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5"/>
      <c r="AX8" s="194"/>
      <c r="AY8" s="195"/>
      <c r="AZ8" s="190"/>
      <c r="BA8" s="191"/>
    </row>
    <row r="10" spans="1:53" ht="54" customHeight="1">
      <c r="A10" s="207" t="s">
        <v>16</v>
      </c>
      <c r="B10" s="207"/>
      <c r="C10" s="207"/>
      <c r="D10" s="216" t="s">
        <v>17</v>
      </c>
      <c r="E10" s="217"/>
      <c r="F10" s="217"/>
      <c r="G10" s="217"/>
      <c r="H10" s="217"/>
      <c r="I10" s="217"/>
      <c r="J10" s="217"/>
      <c r="K10" s="217"/>
      <c r="L10" s="217"/>
      <c r="M10" s="218"/>
      <c r="N10" s="24"/>
      <c r="AN10" s="1"/>
      <c r="AO10" s="1"/>
      <c r="AP10" s="1"/>
    </row>
    <row r="11" spans="1:53" s="3" customFormat="1" ht="75" customHeight="1">
      <c r="A11" s="207" t="s">
        <v>18</v>
      </c>
      <c r="B11" s="207"/>
      <c r="C11" s="207"/>
      <c r="D11" s="208" t="s">
        <v>19</v>
      </c>
      <c r="E11" s="209"/>
      <c r="F11" s="209"/>
      <c r="G11" s="209"/>
      <c r="H11" s="209"/>
      <c r="I11" s="209"/>
      <c r="J11" s="209"/>
      <c r="K11" s="209"/>
      <c r="L11" s="209"/>
      <c r="M11" s="210"/>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07" t="s">
        <v>20</v>
      </c>
      <c r="B12" s="207"/>
      <c r="C12" s="207"/>
      <c r="D12" s="208" t="s">
        <v>21</v>
      </c>
      <c r="E12" s="209"/>
      <c r="F12" s="209"/>
      <c r="G12" s="209"/>
      <c r="H12" s="209"/>
      <c r="I12" s="209"/>
      <c r="J12" s="209"/>
      <c r="K12" s="209"/>
      <c r="L12" s="209"/>
      <c r="M12" s="210"/>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19" t="s">
        <v>22</v>
      </c>
      <c r="B14" s="220"/>
      <c r="C14" s="220"/>
      <c r="D14" s="220"/>
      <c r="E14" s="220"/>
      <c r="F14" s="220"/>
      <c r="G14" s="220"/>
      <c r="H14" s="220"/>
      <c r="I14" s="220"/>
      <c r="J14" s="220"/>
      <c r="K14" s="220"/>
      <c r="L14" s="220"/>
      <c r="M14" s="220"/>
      <c r="N14" s="221"/>
      <c r="O14" s="222"/>
      <c r="P14" s="2"/>
      <c r="Q14" s="227" t="s">
        <v>23</v>
      </c>
      <c r="R14" s="228"/>
      <c r="S14" s="228"/>
      <c r="T14" s="228"/>
      <c r="U14" s="228"/>
      <c r="V14" s="228"/>
      <c r="W14" s="228"/>
      <c r="X14" s="228"/>
      <c r="Y14" s="229"/>
      <c r="Z14" s="229"/>
      <c r="AA14" s="229"/>
      <c r="AB14" s="229"/>
      <c r="AC14" s="229"/>
      <c r="AD14" s="229"/>
      <c r="AE14" s="229"/>
      <c r="AF14" s="228"/>
      <c r="AG14" s="228"/>
      <c r="AH14" s="228"/>
      <c r="AI14" s="228"/>
      <c r="AJ14" s="228"/>
      <c r="AK14" s="228"/>
      <c r="AL14" s="228"/>
      <c r="AM14" s="228"/>
      <c r="AN14" s="230"/>
      <c r="AO14" s="2"/>
      <c r="AP14" s="231" t="s">
        <v>24</v>
      </c>
      <c r="AQ14" s="232"/>
      <c r="AR14" s="233"/>
      <c r="AT14" s="237" t="s">
        <v>25</v>
      </c>
      <c r="AU14" s="238"/>
      <c r="AV14" s="238"/>
      <c r="AW14" s="238"/>
      <c r="AX14" s="239"/>
      <c r="AY14" s="30"/>
      <c r="AZ14" s="231" t="s">
        <v>26</v>
      </c>
      <c r="BA14" s="233"/>
    </row>
    <row r="15" spans="1:53">
      <c r="A15" s="223"/>
      <c r="B15" s="224"/>
      <c r="C15" s="224"/>
      <c r="D15" s="224"/>
      <c r="E15" s="224"/>
      <c r="F15" s="224"/>
      <c r="G15" s="224"/>
      <c r="H15" s="224"/>
      <c r="I15" s="224"/>
      <c r="J15" s="224"/>
      <c r="K15" s="224"/>
      <c r="L15" s="224"/>
      <c r="M15" s="224"/>
      <c r="N15" s="225"/>
      <c r="O15" s="226"/>
      <c r="P15" s="2"/>
      <c r="Q15" s="26"/>
      <c r="R15" s="27"/>
      <c r="S15" s="27"/>
      <c r="T15" s="27"/>
      <c r="U15" s="27"/>
      <c r="V15" s="27"/>
      <c r="W15" s="27"/>
      <c r="X15" s="27"/>
      <c r="Y15" s="242" t="s">
        <v>27</v>
      </c>
      <c r="Z15" s="243"/>
      <c r="AA15" s="244"/>
      <c r="AB15" s="242" t="s">
        <v>28</v>
      </c>
      <c r="AC15" s="243"/>
      <c r="AD15" s="243"/>
      <c r="AE15" s="243"/>
      <c r="AF15" s="244"/>
      <c r="AG15" s="245"/>
      <c r="AH15" s="245"/>
      <c r="AI15" s="245"/>
      <c r="AJ15" s="245"/>
      <c r="AK15" s="245"/>
      <c r="AL15" s="245"/>
      <c r="AM15" s="245"/>
      <c r="AN15" s="246"/>
      <c r="AO15" s="2"/>
      <c r="AP15" s="234"/>
      <c r="AQ15" s="235"/>
      <c r="AR15" s="236"/>
      <c r="AT15" s="240"/>
      <c r="AU15" s="235"/>
      <c r="AV15" s="235"/>
      <c r="AW15" s="235"/>
      <c r="AX15" s="241"/>
      <c r="AY15" s="30"/>
      <c r="AZ15" s="234"/>
      <c r="BA15" s="236"/>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55" t="s">
        <v>44</v>
      </c>
      <c r="S16" s="155" t="s">
        <v>45</v>
      </c>
      <c r="T16" s="155" t="s">
        <v>46</v>
      </c>
      <c r="U16" s="155" t="s">
        <v>47</v>
      </c>
      <c r="V16" s="155" t="s">
        <v>48</v>
      </c>
      <c r="W16" s="155" t="s">
        <v>49</v>
      </c>
      <c r="X16" s="28" t="s">
        <v>50</v>
      </c>
      <c r="Y16" s="124" t="s">
        <v>51</v>
      </c>
      <c r="Z16" s="124" t="s">
        <v>52</v>
      </c>
      <c r="AA16" s="16" t="s">
        <v>53</v>
      </c>
      <c r="AB16" s="247" t="s">
        <v>54</v>
      </c>
      <c r="AC16" s="248"/>
      <c r="AD16" s="16" t="s">
        <v>55</v>
      </c>
      <c r="AE16" s="247" t="s">
        <v>56</v>
      </c>
      <c r="AF16" s="248"/>
      <c r="AG16" s="17" t="s">
        <v>57</v>
      </c>
      <c r="AH16" s="17" t="s">
        <v>58</v>
      </c>
      <c r="AI16" s="17" t="s">
        <v>37</v>
      </c>
      <c r="AJ16" s="17" t="s">
        <v>59</v>
      </c>
      <c r="AK16" s="17" t="s">
        <v>37</v>
      </c>
      <c r="AL16" s="17" t="s">
        <v>41</v>
      </c>
      <c r="AM16" s="17" t="s">
        <v>60</v>
      </c>
      <c r="AN16" s="13" t="s">
        <v>61</v>
      </c>
      <c r="AO16" s="2"/>
      <c r="AP16" s="18" t="s">
        <v>62</v>
      </c>
      <c r="AQ16" s="15" t="s">
        <v>63</v>
      </c>
      <c r="AR16" s="29" t="s">
        <v>64</v>
      </c>
      <c r="AT16" s="120" t="s">
        <v>65</v>
      </c>
      <c r="AU16" s="122" t="s">
        <v>66</v>
      </c>
      <c r="AV16" s="122" t="s">
        <v>67</v>
      </c>
      <c r="AW16" s="122" t="s">
        <v>68</v>
      </c>
      <c r="AX16" s="121" t="s">
        <v>69</v>
      </c>
      <c r="AY16" s="31"/>
      <c r="AZ16" s="123" t="s">
        <v>70</v>
      </c>
      <c r="BA16" s="160" t="s">
        <v>71</v>
      </c>
    </row>
    <row r="17" spans="1:53" ht="181.5" customHeight="1">
      <c r="A17" s="249">
        <v>2</v>
      </c>
      <c r="B17" s="250" t="s">
        <v>72</v>
      </c>
      <c r="C17" s="251" t="s">
        <v>106</v>
      </c>
      <c r="D17" s="251" t="s">
        <v>107</v>
      </c>
      <c r="E17" s="251" t="s">
        <v>108</v>
      </c>
      <c r="F17" s="251"/>
      <c r="G17" s="253">
        <v>122</v>
      </c>
      <c r="H17" s="252" t="str">
        <f>IF(G17&lt;=0,"",IF(G17&lt;=2,"Muy Baja",IF(G17&lt;=24,"Baja",IF(G17&lt;=500,"Media",IF(G17&lt;=5000,"Alta","Muy Alta")))))</f>
        <v>Media</v>
      </c>
      <c r="I17" s="254">
        <f>IF(H17="","",IF(H17="Muy Baja",0.2,IF(H17="Baja",0.4,IF(H17="Media",0.6,IF(H17="Alta",0.8,IF(H17="Muy Alta",1,))))))</f>
        <v>0.6</v>
      </c>
      <c r="J17" s="255" t="s">
        <v>109</v>
      </c>
      <c r="K17" s="256" t="str">
        <f>+J17</f>
        <v>El riesgo afecta la imagen de la entidad con algunos usuarios de relevancia frente al logro de los objetivos.</v>
      </c>
      <c r="L17" s="252" t="str">
        <f>+VLOOKUP(K17,Datos!$O$4:$P$15,2,FALSE)</f>
        <v>Moderado</v>
      </c>
      <c r="M17" s="254">
        <f>IF(L17="","",IF(L17="Leve",0.2,IF(L17="Menor",0.4,IF(L17="Moderado",0.6,IF(L17="Mayor",0.8,IF(L17="Catastrófico",1,))))))</f>
        <v>0.6</v>
      </c>
      <c r="N17" s="254" t="str">
        <f>+CONCATENATE(H17, " - ", L17)</f>
        <v>Media - Moderado</v>
      </c>
      <c r="O17" s="262" t="str">
        <f>+VLOOKUP(N17,Datos!J4:K28,2,)</f>
        <v>MODERADO</v>
      </c>
      <c r="P17" s="156"/>
      <c r="Q17" s="161">
        <v>1</v>
      </c>
      <c r="R17" s="118" t="s">
        <v>96</v>
      </c>
      <c r="S17" s="118" t="s">
        <v>110</v>
      </c>
      <c r="T17" s="118" t="s">
        <v>111</v>
      </c>
      <c r="U17" s="118" t="s">
        <v>112</v>
      </c>
      <c r="V17" s="118" t="s">
        <v>113</v>
      </c>
      <c r="W17" s="118" t="s">
        <v>114</v>
      </c>
      <c r="X17" s="33" t="str">
        <f>IF(OR(Y17="Preventivo",Y17="Detectivo"),"Probabilidad",IF(Y17="Correctivo","Impacto",""))</f>
        <v>Probabilidad</v>
      </c>
      <c r="Y17" s="6" t="s">
        <v>115</v>
      </c>
      <c r="Z17" s="6" t="s">
        <v>84</v>
      </c>
      <c r="AA17" s="34" t="str">
        <f t="shared" ref="AA17:AA20" si="0">IF(AND(Y17="Preventivo",Z17="Automático"),"50%",IF(AND(Y17="Preventivo",Z17="Manual"),"40%",IF(AND(Y17="Detectivo",Z17="Automático"),"40%",IF(AND(Y17="Detectivo",Z17="Manual"),"30%",IF(AND(Y17="Correctivo",Z17="Automático"),"35%",IF(AND(Y17="Correctivo",Z17="Manual"),"25%",""))))))</f>
        <v>40%</v>
      </c>
      <c r="AB17" s="41" t="s">
        <v>85</v>
      </c>
      <c r="AC17" s="41" t="s">
        <v>116</v>
      </c>
      <c r="AD17" s="6" t="s">
        <v>87</v>
      </c>
      <c r="AE17" s="8" t="s">
        <v>88</v>
      </c>
      <c r="AF17" s="8" t="str">
        <f t="shared" ref="AF17:AF20" si="1">+W17</f>
        <v>Acta de CIGD y presentación de resultados del Índice de Desempeño Institucional -IDI
Correo electrónico o Memorando ( Cuando aplique)</v>
      </c>
      <c r="AG17" s="35">
        <f>IFERROR(IF(X17="Probabilidad",(I17-(+I17*AA17)),IF(X17="Impacto",I17,"")),"")</f>
        <v>0.36</v>
      </c>
      <c r="AH17" s="36" t="str">
        <f t="shared" ref="AH17:AH20" si="2">IFERROR(IF(AG17="","",IF(AG17&lt;=0.2,"Muy Baja",IF(AG17&lt;=0.4,"Baja",IF(AG17&lt;=0.6,"Media",IF(AG17&lt;=0.8,"Alta","Muy Alta"))))),"")</f>
        <v>Baja</v>
      </c>
      <c r="AI17" s="37">
        <f>I17-(AA17*I17)</f>
        <v>0.36</v>
      </c>
      <c r="AJ17" s="38" t="str">
        <f t="shared" ref="AJ17:AJ20" si="3">IFERROR(IF(AK17="","",IF(AK17&lt;=0.2,"Leve",IF(AK17&lt;=0.4,"Menor",IF(AK17&lt;=0.6,"Moderado",IF(AK17&lt;=0.8,"Mayor","Catastrófico"))))),"")</f>
        <v>Moderado</v>
      </c>
      <c r="AK17" s="35">
        <f>IFERROR(IF(X17="Impacto",(M17-(+M17*AA17)),IF(X17="Probabilidad",M17,"")),"")</f>
        <v>0.6</v>
      </c>
      <c r="AL17" s="39" t="str">
        <f>+CONCATENATE(AH17, " - ", AJ17)</f>
        <v>Baja - Moderado</v>
      </c>
      <c r="AM17" s="40" t="str">
        <f>+VLOOKUP(AL17,Datos!$J$4:$K$28,2,)</f>
        <v>MODERADO</v>
      </c>
      <c r="AN17" s="263" t="s">
        <v>89</v>
      </c>
      <c r="AO17" s="156"/>
      <c r="AP17" s="264" t="s">
        <v>117</v>
      </c>
      <c r="AQ17" s="267" t="s">
        <v>118</v>
      </c>
      <c r="AR17" s="270">
        <v>46371</v>
      </c>
      <c r="AS17" s="157"/>
      <c r="AT17" s="178">
        <v>46157</v>
      </c>
      <c r="AU17" s="179" t="s">
        <v>119</v>
      </c>
      <c r="AV17" s="182" t="s">
        <v>120</v>
      </c>
      <c r="AW17" s="183" t="s">
        <v>121</v>
      </c>
      <c r="AX17" s="184" t="s">
        <v>122</v>
      </c>
      <c r="AY17" s="162"/>
      <c r="AZ17" s="257" t="s">
        <v>123</v>
      </c>
      <c r="BA17" s="260" t="s">
        <v>124</v>
      </c>
    </row>
    <row r="18" spans="1:53" ht="224.25" customHeight="1">
      <c r="A18" s="249"/>
      <c r="B18" s="250"/>
      <c r="C18" s="251"/>
      <c r="D18" s="251"/>
      <c r="E18" s="251"/>
      <c r="F18" s="251"/>
      <c r="G18" s="253"/>
      <c r="H18" s="252"/>
      <c r="I18" s="254"/>
      <c r="J18" s="255"/>
      <c r="K18" s="256"/>
      <c r="L18" s="252"/>
      <c r="M18" s="254"/>
      <c r="N18" s="254"/>
      <c r="O18" s="262"/>
      <c r="P18" s="156"/>
      <c r="Q18" s="161">
        <v>2</v>
      </c>
      <c r="R18" s="118" t="s">
        <v>77</v>
      </c>
      <c r="S18" s="159" t="s">
        <v>125</v>
      </c>
      <c r="T18" s="118" t="s">
        <v>126</v>
      </c>
      <c r="U18" s="118" t="s">
        <v>127</v>
      </c>
      <c r="V18" s="118" t="s">
        <v>128</v>
      </c>
      <c r="W18" s="118" t="s">
        <v>129</v>
      </c>
      <c r="X18" s="33" t="str">
        <f t="shared" ref="X18:X20" si="4">IF(OR(Y18="Preventivo",Y18="Detectivo"),"Probabilidad",IF(Y18="Correctivo","Impacto",""))</f>
        <v>Probabilidad</v>
      </c>
      <c r="Y18" s="6" t="s">
        <v>115</v>
      </c>
      <c r="Z18" s="6" t="s">
        <v>84</v>
      </c>
      <c r="AA18" s="34" t="str">
        <f t="shared" si="0"/>
        <v>40%</v>
      </c>
      <c r="AB18" s="41" t="s">
        <v>85</v>
      </c>
      <c r="AC18" s="41" t="s">
        <v>116</v>
      </c>
      <c r="AD18" s="6" t="s">
        <v>87</v>
      </c>
      <c r="AE18" s="8" t="s">
        <v>88</v>
      </c>
      <c r="AF18" s="8" t="str">
        <f t="shared" si="1"/>
        <v>Sharepoint con los autodiagnósticos diligenciados
Formato plan de acción con recomendaciones del FURAG
Actas de reunión ( Cuando aplique)</v>
      </c>
      <c r="AG18" s="37">
        <f t="shared" ref="AG18:AG20" si="5">IFERROR(IF(AND(X17="Probabilidad",X18="Probabilidad"),(AI17-(+AI17*AA18)),IF(X18="Probabilidad",($I$17-(+$I$17*AA18)),IF(X18="Impacto",AI17,""))),"")</f>
        <v>0.216</v>
      </c>
      <c r="AH18" s="36" t="str">
        <f t="shared" si="2"/>
        <v>Baja</v>
      </c>
      <c r="AI18" s="37">
        <f t="shared" ref="AI18:AI20" si="6">+AG18</f>
        <v>0.216</v>
      </c>
      <c r="AJ18" s="38" t="str">
        <f t="shared" si="3"/>
        <v>Moderado</v>
      </c>
      <c r="AK18" s="35">
        <f t="shared" ref="AK18:AK20" si="7">IFERROR(IF(AND(X17="Impacto",X17="Impacto"),(AK17-(+AK17*AA18)),IF(X18="Impacto",($M$17-(+$M$17*AA18)),IF(X18="Probabilidad",AK17,""))),"")</f>
        <v>0.6</v>
      </c>
      <c r="AL18" s="39" t="str">
        <f t="shared" ref="AL18:AL20" si="8">+CONCATENATE(AH18, " - ", AJ18)</f>
        <v>Baja - Moderado</v>
      </c>
      <c r="AM18" s="40" t="str">
        <f>+VLOOKUP(AL18,Datos!$J$4:$K$28,2,)</f>
        <v>MODERADO</v>
      </c>
      <c r="AN18" s="263"/>
      <c r="AO18" s="156"/>
      <c r="AP18" s="265"/>
      <c r="AQ18" s="268"/>
      <c r="AR18" s="271"/>
      <c r="AS18" s="157"/>
      <c r="AT18" s="180">
        <v>46157</v>
      </c>
      <c r="AU18" s="181" t="s">
        <v>130</v>
      </c>
      <c r="AV18" s="185" t="s">
        <v>122</v>
      </c>
      <c r="AW18" s="186" t="s">
        <v>122</v>
      </c>
      <c r="AX18" s="187" t="s">
        <v>122</v>
      </c>
      <c r="AY18" s="162"/>
      <c r="AZ18" s="258"/>
      <c r="BA18" s="260"/>
    </row>
    <row r="19" spans="1:53" ht="306" customHeight="1">
      <c r="A19" s="249"/>
      <c r="B19" s="250"/>
      <c r="C19" s="251"/>
      <c r="D19" s="251"/>
      <c r="E19" s="251"/>
      <c r="F19" s="251"/>
      <c r="G19" s="253"/>
      <c r="H19" s="252"/>
      <c r="I19" s="254"/>
      <c r="J19" s="255"/>
      <c r="K19" s="256"/>
      <c r="L19" s="252"/>
      <c r="M19" s="254"/>
      <c r="N19" s="254"/>
      <c r="O19" s="262"/>
      <c r="P19" s="156"/>
      <c r="Q19" s="161">
        <v>3</v>
      </c>
      <c r="R19" s="118" t="s">
        <v>77</v>
      </c>
      <c r="S19" s="153" t="s">
        <v>131</v>
      </c>
      <c r="T19" s="154" t="s">
        <v>132</v>
      </c>
      <c r="U19" s="118" t="s">
        <v>133</v>
      </c>
      <c r="V19" s="118" t="s">
        <v>134</v>
      </c>
      <c r="W19" s="118" t="s">
        <v>82</v>
      </c>
      <c r="X19" s="33" t="str">
        <f t="shared" si="4"/>
        <v>Probabilidad</v>
      </c>
      <c r="Y19" s="6" t="s">
        <v>83</v>
      </c>
      <c r="Z19" s="6" t="s">
        <v>84</v>
      </c>
      <c r="AA19" s="34" t="str">
        <f t="shared" si="0"/>
        <v>30%</v>
      </c>
      <c r="AB19" s="41" t="s">
        <v>85</v>
      </c>
      <c r="AC19" s="41" t="s">
        <v>116</v>
      </c>
      <c r="AD19" s="6" t="s">
        <v>87</v>
      </c>
      <c r="AE19" s="8" t="s">
        <v>88</v>
      </c>
      <c r="AF19" s="8" t="str">
        <f t="shared" si="1"/>
        <v>Sharepoint
Correos electrónicos o actas de reunión con observaciones y/o recomendaciones</v>
      </c>
      <c r="AG19" s="35">
        <f t="shared" si="5"/>
        <v>0.1512</v>
      </c>
      <c r="AH19" s="36" t="str">
        <f t="shared" si="2"/>
        <v>Muy Baja</v>
      </c>
      <c r="AI19" s="37">
        <f t="shared" si="6"/>
        <v>0.1512</v>
      </c>
      <c r="AJ19" s="38" t="str">
        <f t="shared" si="3"/>
        <v>Moderado</v>
      </c>
      <c r="AK19" s="35">
        <f t="shared" si="7"/>
        <v>0.6</v>
      </c>
      <c r="AL19" s="39" t="str">
        <f t="shared" si="8"/>
        <v>Muy Baja - Moderado</v>
      </c>
      <c r="AM19" s="40" t="str">
        <f>+VLOOKUP(AL19,Datos!$J$4:$K$28,2,)</f>
        <v>MODERADO</v>
      </c>
      <c r="AN19" s="263"/>
      <c r="AO19" s="156"/>
      <c r="AP19" s="265"/>
      <c r="AQ19" s="268"/>
      <c r="AR19" s="271"/>
      <c r="AS19" s="157"/>
      <c r="AT19" s="180">
        <v>46157</v>
      </c>
      <c r="AU19" s="181" t="s">
        <v>135</v>
      </c>
      <c r="AV19" s="185" t="s">
        <v>122</v>
      </c>
      <c r="AW19" s="186" t="s">
        <v>122</v>
      </c>
      <c r="AX19" s="187" t="s">
        <v>122</v>
      </c>
      <c r="AY19" s="162"/>
      <c r="AZ19" s="258"/>
      <c r="BA19" s="260"/>
    </row>
    <row r="20" spans="1:53" ht="287.25" customHeight="1">
      <c r="A20" s="249"/>
      <c r="B20" s="250"/>
      <c r="C20" s="251"/>
      <c r="D20" s="251"/>
      <c r="E20" s="251"/>
      <c r="F20" s="251"/>
      <c r="G20" s="253"/>
      <c r="H20" s="252"/>
      <c r="I20" s="254"/>
      <c r="J20" s="255"/>
      <c r="K20" s="256"/>
      <c r="L20" s="252"/>
      <c r="M20" s="254"/>
      <c r="N20" s="254"/>
      <c r="O20" s="262"/>
      <c r="P20" s="156"/>
      <c r="Q20" s="161">
        <v>4</v>
      </c>
      <c r="R20" s="118" t="s">
        <v>77</v>
      </c>
      <c r="S20" s="159" t="s">
        <v>125</v>
      </c>
      <c r="T20" s="154" t="s">
        <v>136</v>
      </c>
      <c r="U20" s="118" t="s">
        <v>137</v>
      </c>
      <c r="V20" s="118" t="s">
        <v>138</v>
      </c>
      <c r="W20" s="118" t="s">
        <v>139</v>
      </c>
      <c r="X20" s="33" t="str">
        <f t="shared" si="4"/>
        <v>Impacto</v>
      </c>
      <c r="Y20" s="6" t="s">
        <v>140</v>
      </c>
      <c r="Z20" s="6" t="s">
        <v>84</v>
      </c>
      <c r="AA20" s="34" t="str">
        <f t="shared" si="0"/>
        <v>25%</v>
      </c>
      <c r="AB20" s="8" t="s">
        <v>85</v>
      </c>
      <c r="AC20" s="41" t="s">
        <v>116</v>
      </c>
      <c r="AD20" s="6" t="s">
        <v>87</v>
      </c>
      <c r="AE20" s="8" t="s">
        <v>88</v>
      </c>
      <c r="AF20" s="8" t="str">
        <f t="shared" si="1"/>
        <v>Acta de CIGD y presentación de resultados del Índice de Desempeño Institucional -IDI
Actas de reunión ( Cuando aplique)</v>
      </c>
      <c r="AG20" s="35">
        <f t="shared" si="5"/>
        <v>0.1512</v>
      </c>
      <c r="AH20" s="36" t="str">
        <f t="shared" si="2"/>
        <v>Muy Baja</v>
      </c>
      <c r="AI20" s="37">
        <f t="shared" si="6"/>
        <v>0.1512</v>
      </c>
      <c r="AJ20" s="38" t="str">
        <f t="shared" si="3"/>
        <v>Moderado</v>
      </c>
      <c r="AK20" s="35">
        <f t="shared" si="7"/>
        <v>0.44999999999999996</v>
      </c>
      <c r="AL20" s="39" t="str">
        <f t="shared" si="8"/>
        <v>Muy Baja - Moderado</v>
      </c>
      <c r="AM20" s="40" t="str">
        <f>+VLOOKUP(AL20,Datos!$J$4:$K$28,2,)</f>
        <v>MODERADO</v>
      </c>
      <c r="AN20" s="263"/>
      <c r="AO20" s="156"/>
      <c r="AP20" s="266"/>
      <c r="AQ20" s="269"/>
      <c r="AR20" s="272"/>
      <c r="AS20" s="157"/>
      <c r="AT20" s="180">
        <v>46157</v>
      </c>
      <c r="AU20" s="181" t="s">
        <v>141</v>
      </c>
      <c r="AV20" s="185" t="s">
        <v>122</v>
      </c>
      <c r="AW20" s="186" t="s">
        <v>122</v>
      </c>
      <c r="AX20" s="187" t="s">
        <v>122</v>
      </c>
      <c r="AY20" s="162"/>
      <c r="AZ20" s="259"/>
      <c r="BA20" s="260"/>
    </row>
    <row r="21" spans="1:53" ht="93.75" customHeight="1">
      <c r="B21" s="125"/>
      <c r="C21" s="126"/>
      <c r="D21" s="126"/>
      <c r="E21" s="126"/>
      <c r="F21" s="126"/>
      <c r="G21" s="125"/>
      <c r="H21" s="127"/>
      <c r="I21" s="128"/>
      <c r="J21" s="129"/>
      <c r="K21" s="130"/>
      <c r="L21" s="127"/>
      <c r="M21" s="128"/>
      <c r="N21" s="128"/>
      <c r="O21" s="131"/>
      <c r="P21" s="2"/>
      <c r="Q21" s="132"/>
      <c r="R21" s="25"/>
      <c r="S21" s="25"/>
      <c r="T21" s="25"/>
      <c r="U21" s="25"/>
      <c r="V21" s="25"/>
      <c r="W21" s="25"/>
      <c r="X21" s="132"/>
      <c r="Y21" s="133"/>
      <c r="Z21" s="133"/>
      <c r="AA21" s="147"/>
      <c r="AB21" s="134"/>
      <c r="AC21" s="135"/>
      <c r="AD21" s="133"/>
      <c r="AE21" s="134"/>
      <c r="AF21" s="134"/>
      <c r="AG21" s="148"/>
      <c r="AH21" s="133"/>
      <c r="AI21" s="149"/>
      <c r="AJ21" s="150"/>
      <c r="AK21" s="148"/>
      <c r="AL21" s="151"/>
      <c r="AM21" s="152"/>
      <c r="AN21" s="136"/>
      <c r="AO21" s="2"/>
      <c r="AP21" s="137"/>
      <c r="AQ21" s="137"/>
      <c r="AR21" s="137"/>
      <c r="AT21" s="138"/>
      <c r="AU21" s="139"/>
      <c r="AV21" s="140"/>
      <c r="AW21" s="141"/>
      <c r="AX21" s="142"/>
      <c r="AY21" s="30"/>
      <c r="AZ21" s="140"/>
      <c r="BA21" s="143"/>
    </row>
    <row r="22" spans="1:53" ht="20.45">
      <c r="A22" s="261" t="s">
        <v>103</v>
      </c>
      <c r="B22" s="261"/>
      <c r="C22" s="261"/>
      <c r="D22" s="261"/>
      <c r="E22" s="261"/>
      <c r="F22" s="261"/>
      <c r="G22" s="261"/>
      <c r="H22" s="261"/>
      <c r="P22" s="2"/>
      <c r="BA22" s="119" t="s">
        <v>104</v>
      </c>
    </row>
    <row r="23" spans="1:53">
      <c r="P23" s="2"/>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sheetData>
  <mergeCells count="49">
    <mergeCell ref="AZ17:AZ20"/>
    <mergeCell ref="BA17:BA20"/>
    <mergeCell ref="A22:H22"/>
    <mergeCell ref="O17:O20"/>
    <mergeCell ref="AN17:AN20"/>
    <mergeCell ref="AP17:AP20"/>
    <mergeCell ref="AQ17:AQ20"/>
    <mergeCell ref="AR17:AR20"/>
    <mergeCell ref="N17:N20"/>
    <mergeCell ref="AB16:AC16"/>
    <mergeCell ref="AE16:AF16"/>
    <mergeCell ref="A17:A20"/>
    <mergeCell ref="B17:B20"/>
    <mergeCell ref="C17:C20"/>
    <mergeCell ref="D17:D20"/>
    <mergeCell ref="E17:E20"/>
    <mergeCell ref="F17:F20"/>
    <mergeCell ref="H17:H20"/>
    <mergeCell ref="G17:G20"/>
    <mergeCell ref="I17:I20"/>
    <mergeCell ref="J17:J20"/>
    <mergeCell ref="K17:K20"/>
    <mergeCell ref="L17:L20"/>
    <mergeCell ref="M17:M20"/>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phoneticPr fontId="25" type="noConversion"/>
  <conditionalFormatting sqref="H17:H21">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1">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1 AM17:AM21">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1">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1">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B17:B21</xm:sqref>
        </x14:dataValidation>
        <x14:dataValidation type="list" allowBlank="1" showInputMessage="1" showErrorMessage="1" xr:uid="{0D3090C0-11C1-4D56-A7C3-D0199ADEB2A4}">
          <x14:formula1>
            <xm:f>Datos!$O$3:$O$15</xm:f>
          </x14:formula1>
          <xm:sqref>J17:J21</xm:sqref>
        </x14:dataValidation>
        <x14:dataValidation type="list" allowBlank="1" showInputMessage="1" showErrorMessage="1" xr:uid="{70DE5232-B1AF-4546-B179-8EDA00A05980}">
          <x14:formula1>
            <xm:f>Datos!$P$19:$P$22</xm:f>
          </x14:formula1>
          <xm:sqref>Y17:Y21</xm:sqref>
        </x14:dataValidation>
        <x14:dataValidation type="list" allowBlank="1" showInputMessage="1" showErrorMessage="1" xr:uid="{E302A09C-28E6-4F60-B1C3-0AA8428853B1}">
          <x14:formula1>
            <xm:f>Datos!$P$25:$P$26</xm:f>
          </x14:formula1>
          <xm:sqref>Z17:Z21</xm:sqref>
        </x14:dataValidation>
        <x14:dataValidation type="list" allowBlank="1" showInputMessage="1" showErrorMessage="1" xr:uid="{2D23050B-2D05-483C-8830-A45D8D8BD9E8}">
          <x14:formula1>
            <xm:f>Instructivo!$E$3:$E$9</xm:f>
          </x14:formula1>
          <xm:sqref>F17:F21</xm:sqref>
        </x14:dataValidation>
        <x14:dataValidation type="list" allowBlank="1" showInputMessage="1" showErrorMessage="1" xr:uid="{7F39D563-BB96-46A9-AFC7-570FCD41D076}">
          <x14:formula1>
            <xm:f>Datos!$P$30:$P$31</xm:f>
          </x14:formula1>
          <xm:sqref>AB17:AB21</xm:sqref>
        </x14:dataValidation>
        <x14:dataValidation type="list" allowBlank="1" showInputMessage="1" showErrorMessage="1" xr:uid="{D4B0A7DD-3C68-4AA4-B7B1-427A61171A75}">
          <x14:formula1>
            <xm:f>Datos!$P$34:$P$35</xm:f>
          </x14:formula1>
          <xm:sqref>AD17:AD21</xm:sqref>
        </x14:dataValidation>
        <x14:dataValidation type="list" allowBlank="1" showInputMessage="1" showErrorMessage="1" xr:uid="{27887835-724A-4F9A-BE2B-E6EEA4C4A2B9}">
          <x14:formula1>
            <xm:f>Datos!$P$38:$P$39</xm:f>
          </x14:formula1>
          <xm:sqref>AE17:AE21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142</v>
      </c>
      <c r="D3" t="s">
        <v>143</v>
      </c>
      <c r="G3" t="s">
        <v>144</v>
      </c>
      <c r="J3" t="s">
        <v>145</v>
      </c>
      <c r="O3" t="s">
        <v>146</v>
      </c>
      <c r="P3" t="s">
        <v>144</v>
      </c>
    </row>
    <row r="4" spans="1:17">
      <c r="A4" t="s">
        <v>147</v>
      </c>
      <c r="D4" t="s">
        <v>148</v>
      </c>
      <c r="E4" s="20">
        <v>0.2</v>
      </c>
      <c r="G4" t="s">
        <v>149</v>
      </c>
      <c r="H4" s="20">
        <v>0.2</v>
      </c>
      <c r="J4" t="s">
        <v>150</v>
      </c>
      <c r="K4" t="s">
        <v>151</v>
      </c>
      <c r="O4" t="s">
        <v>152</v>
      </c>
      <c r="P4" s="3" t="s">
        <v>153</v>
      </c>
      <c r="Q4" s="23">
        <v>0.2</v>
      </c>
    </row>
    <row r="5" spans="1:17">
      <c r="A5" t="s">
        <v>72</v>
      </c>
      <c r="D5" t="s">
        <v>154</v>
      </c>
      <c r="E5" s="20">
        <v>0.4</v>
      </c>
      <c r="G5" t="s">
        <v>155</v>
      </c>
      <c r="H5" s="20">
        <v>0.4</v>
      </c>
      <c r="J5" t="s">
        <v>156</v>
      </c>
      <c r="K5" t="s">
        <v>151</v>
      </c>
      <c r="O5" s="22" t="s">
        <v>157</v>
      </c>
      <c r="P5" s="3" t="s">
        <v>158</v>
      </c>
      <c r="Q5" s="23">
        <v>0.4</v>
      </c>
    </row>
    <row r="6" spans="1:17">
      <c r="A6" t="s">
        <v>159</v>
      </c>
      <c r="D6" t="s">
        <v>160</v>
      </c>
      <c r="E6" s="20">
        <v>0.6</v>
      </c>
      <c r="G6" t="s">
        <v>161</v>
      </c>
      <c r="H6" s="20">
        <v>0.6</v>
      </c>
      <c r="J6" t="s">
        <v>162</v>
      </c>
      <c r="K6" t="s">
        <v>161</v>
      </c>
      <c r="O6" t="s">
        <v>163</v>
      </c>
      <c r="P6" s="3" t="s">
        <v>164</v>
      </c>
      <c r="Q6" s="23">
        <v>0.6</v>
      </c>
    </row>
    <row r="7" spans="1:17">
      <c r="D7" t="s">
        <v>165</v>
      </c>
      <c r="E7" s="20">
        <v>0.8</v>
      </c>
      <c r="G7" t="s">
        <v>166</v>
      </c>
      <c r="H7" s="20">
        <v>0.8</v>
      </c>
      <c r="J7" t="s">
        <v>167</v>
      </c>
      <c r="K7" t="s">
        <v>168</v>
      </c>
      <c r="O7" t="s">
        <v>169</v>
      </c>
      <c r="P7" s="3" t="s">
        <v>170</v>
      </c>
      <c r="Q7" s="23">
        <v>0.8</v>
      </c>
    </row>
    <row r="8" spans="1:17">
      <c r="D8" t="s">
        <v>171</v>
      </c>
      <c r="E8" s="20">
        <v>1</v>
      </c>
      <c r="G8" t="s">
        <v>172</v>
      </c>
      <c r="H8" s="20">
        <v>1</v>
      </c>
      <c r="J8" t="s">
        <v>173</v>
      </c>
      <c r="K8" t="s">
        <v>174</v>
      </c>
      <c r="O8" t="s">
        <v>175</v>
      </c>
      <c r="P8" s="3" t="s">
        <v>176</v>
      </c>
      <c r="Q8" s="23">
        <v>1</v>
      </c>
    </row>
    <row r="9" spans="1:17">
      <c r="J9" t="s">
        <v>177</v>
      </c>
      <c r="K9" t="s">
        <v>151</v>
      </c>
    </row>
    <row r="10" spans="1:17">
      <c r="J10" t="s">
        <v>178</v>
      </c>
      <c r="K10" t="s">
        <v>161</v>
      </c>
      <c r="O10" t="s">
        <v>179</v>
      </c>
    </row>
    <row r="11" spans="1:17">
      <c r="J11" t="s">
        <v>180</v>
      </c>
      <c r="K11" t="s">
        <v>161</v>
      </c>
      <c r="O11" t="s">
        <v>181</v>
      </c>
      <c r="P11" s="3" t="s">
        <v>153</v>
      </c>
      <c r="Q11" s="23">
        <v>0.2</v>
      </c>
    </row>
    <row r="12" spans="1:17" ht="30.75" customHeight="1">
      <c r="J12" t="s">
        <v>182</v>
      </c>
      <c r="K12" t="s">
        <v>168</v>
      </c>
      <c r="O12" s="22" t="s">
        <v>76</v>
      </c>
      <c r="P12" s="3" t="s">
        <v>158</v>
      </c>
      <c r="Q12" s="23">
        <v>0.4</v>
      </c>
    </row>
    <row r="13" spans="1:17" ht="28.9">
      <c r="J13" t="s">
        <v>183</v>
      </c>
      <c r="K13" t="s">
        <v>174</v>
      </c>
      <c r="O13" s="22" t="s">
        <v>109</v>
      </c>
      <c r="P13" s="3" t="s">
        <v>164</v>
      </c>
      <c r="Q13" s="23">
        <v>0.6</v>
      </c>
    </row>
    <row r="14" spans="1:17" ht="28.9">
      <c r="J14" t="s">
        <v>184</v>
      </c>
      <c r="K14" t="s">
        <v>161</v>
      </c>
      <c r="O14" s="22" t="s">
        <v>185</v>
      </c>
      <c r="P14" s="3" t="s">
        <v>170</v>
      </c>
      <c r="Q14" s="23">
        <v>0.8</v>
      </c>
    </row>
    <row r="15" spans="1:17" ht="28.9">
      <c r="J15" t="s">
        <v>186</v>
      </c>
      <c r="K15" t="s">
        <v>161</v>
      </c>
      <c r="O15" s="22" t="s">
        <v>187</v>
      </c>
      <c r="P15" s="3" t="s">
        <v>176</v>
      </c>
      <c r="Q15" s="23">
        <v>1</v>
      </c>
    </row>
    <row r="16" spans="1:17">
      <c r="J16" t="s">
        <v>188</v>
      </c>
      <c r="K16" t="s">
        <v>161</v>
      </c>
    </row>
    <row r="17" spans="10:17">
      <c r="J17" t="s">
        <v>189</v>
      </c>
      <c r="K17" t="s">
        <v>168</v>
      </c>
    </row>
    <row r="18" spans="10:17">
      <c r="J18" t="s">
        <v>190</v>
      </c>
      <c r="K18" t="s">
        <v>174</v>
      </c>
    </row>
    <row r="19" spans="10:17">
      <c r="J19" t="s">
        <v>191</v>
      </c>
      <c r="K19" t="s">
        <v>161</v>
      </c>
      <c r="P19" t="s">
        <v>192</v>
      </c>
    </row>
    <row r="20" spans="10:17">
      <c r="J20" t="s">
        <v>193</v>
      </c>
      <c r="K20" t="s">
        <v>161</v>
      </c>
      <c r="P20" t="s">
        <v>115</v>
      </c>
      <c r="Q20" s="20">
        <v>0.25</v>
      </c>
    </row>
    <row r="21" spans="10:17">
      <c r="J21" t="s">
        <v>194</v>
      </c>
      <c r="K21" t="s">
        <v>168</v>
      </c>
      <c r="P21" t="s">
        <v>83</v>
      </c>
      <c r="Q21" s="20">
        <v>0.15</v>
      </c>
    </row>
    <row r="22" spans="10:17">
      <c r="J22" t="s">
        <v>195</v>
      </c>
      <c r="K22" t="s">
        <v>168</v>
      </c>
      <c r="P22" t="s">
        <v>140</v>
      </c>
      <c r="Q22" s="20">
        <v>0.1</v>
      </c>
    </row>
    <row r="23" spans="10:17">
      <c r="J23" t="s">
        <v>196</v>
      </c>
      <c r="K23" t="s">
        <v>174</v>
      </c>
    </row>
    <row r="24" spans="10:17">
      <c r="J24" t="s">
        <v>197</v>
      </c>
      <c r="K24" t="s">
        <v>168</v>
      </c>
      <c r="P24" t="s">
        <v>198</v>
      </c>
    </row>
    <row r="25" spans="10:17">
      <c r="J25" t="s">
        <v>199</v>
      </c>
      <c r="K25" t="s">
        <v>168</v>
      </c>
      <c r="P25" t="s">
        <v>200</v>
      </c>
      <c r="Q25" s="20">
        <v>0.25</v>
      </c>
    </row>
    <row r="26" spans="10:17">
      <c r="J26" t="s">
        <v>201</v>
      </c>
      <c r="K26" t="s">
        <v>168</v>
      </c>
      <c r="P26" t="s">
        <v>84</v>
      </c>
      <c r="Q26" s="20">
        <v>0.15</v>
      </c>
    </row>
    <row r="27" spans="10:17">
      <c r="J27" t="s">
        <v>202</v>
      </c>
      <c r="K27" t="s">
        <v>168</v>
      </c>
    </row>
    <row r="28" spans="10:17">
      <c r="J28" t="s">
        <v>203</v>
      </c>
      <c r="K28" t="s">
        <v>174</v>
      </c>
    </row>
    <row r="29" spans="10:17">
      <c r="P29" t="s">
        <v>204</v>
      </c>
    </row>
    <row r="30" spans="10:17">
      <c r="P30" t="s">
        <v>85</v>
      </c>
    </row>
    <row r="31" spans="10:17">
      <c r="P31" t="s">
        <v>205</v>
      </c>
    </row>
    <row r="33" spans="16:16">
      <c r="P33" t="s">
        <v>206</v>
      </c>
    </row>
    <row r="34" spans="16:16">
      <c r="P34" t="s">
        <v>87</v>
      </c>
    </row>
    <row r="35" spans="16:16">
      <c r="P35" t="s">
        <v>207</v>
      </c>
    </row>
    <row r="37" spans="16:16">
      <c r="P37" t="s">
        <v>208</v>
      </c>
    </row>
    <row r="38" spans="16:16">
      <c r="P38" t="s">
        <v>88</v>
      </c>
    </row>
    <row r="39" spans="16:16">
      <c r="P39" t="s">
        <v>209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67"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3" t="s">
        <v>210</v>
      </c>
      <c r="F2" s="73" t="s">
        <v>211</v>
      </c>
    </row>
    <row r="3" spans="1:12" ht="43.15">
      <c r="E3" s="72" t="s">
        <v>212</v>
      </c>
      <c r="F3" s="71" t="s">
        <v>213</v>
      </c>
    </row>
    <row r="4" spans="1:12" ht="43.15">
      <c r="E4" s="72" t="s">
        <v>214</v>
      </c>
      <c r="F4" s="71" t="s">
        <v>215</v>
      </c>
    </row>
    <row r="5" spans="1:12" ht="144">
      <c r="E5" s="72" t="s">
        <v>216</v>
      </c>
      <c r="F5" s="71" t="s">
        <v>217</v>
      </c>
    </row>
    <row r="6" spans="1:12" ht="43.15">
      <c r="E6" s="72" t="s">
        <v>218</v>
      </c>
      <c r="F6" s="71" t="s">
        <v>219</v>
      </c>
    </row>
    <row r="7" spans="1:12" ht="72">
      <c r="E7" s="72" t="s">
        <v>220</v>
      </c>
      <c r="F7" s="71" t="s">
        <v>221</v>
      </c>
    </row>
    <row r="8" spans="1:12" ht="57.6">
      <c r="E8" s="72" t="s">
        <v>222</v>
      </c>
      <c r="F8" s="71" t="s">
        <v>223</v>
      </c>
    </row>
    <row r="9" spans="1:12" ht="72">
      <c r="E9" s="72" t="s">
        <v>224</v>
      </c>
      <c r="F9" s="71" t="s">
        <v>225</v>
      </c>
    </row>
    <row r="11" spans="1:12">
      <c r="B11" s="341" t="s">
        <v>226</v>
      </c>
      <c r="C11" s="341"/>
      <c r="D11" s="341"/>
      <c r="E11" s="341"/>
      <c r="F11" s="341"/>
      <c r="G11" s="341"/>
      <c r="H11" s="341"/>
      <c r="I11" s="341"/>
      <c r="J11" s="341"/>
      <c r="K11" s="341"/>
      <c r="L11" s="341"/>
    </row>
    <row r="12" spans="1:12">
      <c r="B12" s="341"/>
      <c r="C12" s="341"/>
      <c r="D12" s="341"/>
      <c r="E12" s="341"/>
      <c r="F12" s="341"/>
      <c r="G12" s="341"/>
      <c r="H12" s="341"/>
      <c r="I12" s="341"/>
      <c r="J12" s="341"/>
      <c r="K12" s="341"/>
      <c r="L12" s="341"/>
    </row>
    <row r="13" spans="1:12" ht="23.45">
      <c r="B13" s="342" t="s">
        <v>227</v>
      </c>
      <c r="C13" s="342"/>
      <c r="D13" s="342"/>
      <c r="E13" s="342"/>
      <c r="F13" s="342"/>
      <c r="G13" s="342"/>
      <c r="H13" s="342"/>
      <c r="I13" s="342"/>
      <c r="J13" s="342"/>
      <c r="K13" s="342"/>
      <c r="L13" s="342"/>
    </row>
    <row r="15" spans="1:12" ht="28.9">
      <c r="A15" s="42" t="s">
        <v>228</v>
      </c>
      <c r="B15" s="43">
        <v>1</v>
      </c>
      <c r="C15" s="327" t="s">
        <v>229</v>
      </c>
      <c r="D15" s="328"/>
      <c r="E15" s="328"/>
      <c r="F15" s="328"/>
      <c r="G15" s="328"/>
      <c r="H15" s="328"/>
      <c r="I15" s="328"/>
      <c r="J15" s="328"/>
      <c r="K15" s="328"/>
      <c r="L15" s="328"/>
    </row>
    <row r="16" spans="1:12" ht="18.600000000000001" thickBot="1">
      <c r="C16" s="319"/>
      <c r="D16" s="320"/>
      <c r="E16" s="320"/>
      <c r="F16" s="320"/>
      <c r="G16" s="320"/>
      <c r="H16" s="320"/>
      <c r="I16" s="320"/>
      <c r="J16" s="320"/>
      <c r="K16" s="320"/>
      <c r="L16" s="320"/>
    </row>
    <row r="17" spans="1:12" ht="18.600000000000001" thickBot="1">
      <c r="B17" s="343" t="s">
        <v>230</v>
      </c>
      <c r="C17" s="344"/>
      <c r="D17" s="344"/>
      <c r="E17" s="344"/>
      <c r="F17" s="345"/>
      <c r="G17" s="44"/>
      <c r="H17" s="343" t="s">
        <v>231</v>
      </c>
      <c r="I17" s="346"/>
      <c r="J17" s="346"/>
      <c r="K17" s="346"/>
      <c r="L17" s="347"/>
    </row>
    <row r="18" spans="1:12" ht="23.45">
      <c r="B18" s="45" t="s">
        <v>232</v>
      </c>
      <c r="C18" s="333" t="s">
        <v>55</v>
      </c>
      <c r="D18" s="334"/>
      <c r="E18" s="334"/>
      <c r="F18" s="335"/>
      <c r="G18" s="44"/>
      <c r="H18" s="45" t="s">
        <v>232</v>
      </c>
      <c r="I18" s="336" t="s">
        <v>55</v>
      </c>
      <c r="J18" s="336"/>
      <c r="K18" s="336"/>
      <c r="L18" s="337"/>
    </row>
    <row r="19" spans="1:12" ht="18">
      <c r="B19" s="46">
        <v>100</v>
      </c>
      <c r="C19" s="47" t="s">
        <v>171</v>
      </c>
      <c r="D19" s="338" t="s">
        <v>233</v>
      </c>
      <c r="E19" s="339"/>
      <c r="F19" s="340"/>
      <c r="G19" s="48"/>
      <c r="H19" s="46">
        <v>100</v>
      </c>
      <c r="I19" s="47" t="s">
        <v>234</v>
      </c>
      <c r="J19" s="338" t="s">
        <v>235</v>
      </c>
      <c r="K19" s="339"/>
      <c r="L19" s="340"/>
    </row>
    <row r="20" spans="1:12" ht="18">
      <c r="B20" s="46">
        <v>80</v>
      </c>
      <c r="C20" s="49" t="s">
        <v>165</v>
      </c>
      <c r="D20" s="321" t="s">
        <v>236</v>
      </c>
      <c r="E20" s="322"/>
      <c r="F20" s="323"/>
      <c r="G20" s="48"/>
      <c r="H20" s="46">
        <v>80</v>
      </c>
      <c r="I20" s="49" t="s">
        <v>237</v>
      </c>
      <c r="J20" s="321" t="s">
        <v>238</v>
      </c>
      <c r="K20" s="322"/>
      <c r="L20" s="323"/>
    </row>
    <row r="21" spans="1:12" ht="18">
      <c r="B21" s="46">
        <v>60</v>
      </c>
      <c r="C21" s="50" t="s">
        <v>160</v>
      </c>
      <c r="D21" s="321" t="s">
        <v>239</v>
      </c>
      <c r="E21" s="322"/>
      <c r="F21" s="323"/>
      <c r="G21" s="48"/>
      <c r="H21" s="46">
        <v>60</v>
      </c>
      <c r="I21" s="50" t="s">
        <v>240</v>
      </c>
      <c r="J21" s="321" t="s">
        <v>241</v>
      </c>
      <c r="K21" s="322"/>
      <c r="L21" s="323"/>
    </row>
    <row r="22" spans="1:12" ht="18">
      <c r="B22" s="46">
        <v>40</v>
      </c>
      <c r="C22" s="51" t="s">
        <v>154</v>
      </c>
      <c r="D22" s="321" t="s">
        <v>242</v>
      </c>
      <c r="E22" s="322"/>
      <c r="F22" s="323"/>
      <c r="G22" s="48"/>
      <c r="H22" s="46">
        <v>40</v>
      </c>
      <c r="I22" s="51" t="s">
        <v>243</v>
      </c>
      <c r="J22" s="321" t="s">
        <v>244</v>
      </c>
      <c r="K22" s="322"/>
      <c r="L22" s="323"/>
    </row>
    <row r="23" spans="1:12" ht="18.600000000000001" thickBot="1">
      <c r="B23" s="52">
        <v>20</v>
      </c>
      <c r="C23" s="53" t="s">
        <v>148</v>
      </c>
      <c r="D23" s="324" t="s">
        <v>245</v>
      </c>
      <c r="E23" s="325"/>
      <c r="F23" s="326"/>
      <c r="G23" s="48"/>
      <c r="H23" s="52">
        <v>20</v>
      </c>
      <c r="I23" s="53" t="s">
        <v>246</v>
      </c>
      <c r="J23" s="324" t="s">
        <v>247</v>
      </c>
      <c r="K23" s="325"/>
      <c r="L23" s="326"/>
    </row>
    <row r="24" spans="1:12">
      <c r="B24" s="44" t="s">
        <v>248</v>
      </c>
      <c r="C24" s="44"/>
      <c r="D24" s="44"/>
      <c r="E24" s="44"/>
      <c r="F24" s="44"/>
      <c r="G24" s="44"/>
      <c r="H24" s="44" t="s">
        <v>248</v>
      </c>
      <c r="I24" s="44"/>
      <c r="J24" s="44"/>
      <c r="K24" s="44"/>
      <c r="L24" s="44"/>
    </row>
    <row r="27" spans="1:12" ht="28.9">
      <c r="A27" s="42" t="s">
        <v>228</v>
      </c>
      <c r="B27" s="43">
        <v>2</v>
      </c>
      <c r="C27" s="327" t="s">
        <v>144</v>
      </c>
      <c r="D27" s="328"/>
      <c r="E27" s="328"/>
      <c r="F27" s="328"/>
      <c r="G27" s="328"/>
      <c r="H27" s="328"/>
      <c r="I27" s="328"/>
      <c r="J27" s="328"/>
      <c r="K27" s="328"/>
      <c r="L27" s="328"/>
    </row>
    <row r="28" spans="1:12">
      <c r="B28" s="44"/>
      <c r="C28" s="44"/>
      <c r="D28" s="44"/>
      <c r="E28" s="44"/>
      <c r="F28" s="44"/>
      <c r="G28" s="44"/>
      <c r="H28" s="44"/>
      <c r="I28" s="44"/>
      <c r="J28" s="44"/>
      <c r="K28" s="54"/>
      <c r="L28" s="54"/>
    </row>
    <row r="29" spans="1:12" ht="18">
      <c r="B29" s="329" t="s">
        <v>249</v>
      </c>
      <c r="C29" s="330"/>
      <c r="D29" s="330"/>
      <c r="E29" s="330"/>
      <c r="F29" s="330"/>
      <c r="G29" s="330"/>
      <c r="H29" s="330"/>
      <c r="I29" s="330"/>
      <c r="J29" s="330"/>
      <c r="K29" s="331"/>
      <c r="L29" s="54"/>
    </row>
    <row r="30" spans="1:12" ht="17.45">
      <c r="B30" s="332" t="s">
        <v>250</v>
      </c>
      <c r="C30" s="332"/>
      <c r="D30" s="332" t="s">
        <v>251</v>
      </c>
      <c r="E30" s="332"/>
      <c r="F30" s="332" t="s">
        <v>72</v>
      </c>
      <c r="G30" s="332"/>
      <c r="H30" s="332"/>
      <c r="I30" s="332"/>
      <c r="J30" s="332"/>
      <c r="K30" s="332"/>
    </row>
    <row r="31" spans="1:12" ht="18">
      <c r="B31" s="55">
        <v>100</v>
      </c>
      <c r="C31" s="56" t="s">
        <v>176</v>
      </c>
      <c r="D31" s="318" t="s">
        <v>252</v>
      </c>
      <c r="E31" s="318"/>
      <c r="F31" s="318" t="s">
        <v>187</v>
      </c>
      <c r="G31" s="318"/>
      <c r="H31" s="318"/>
      <c r="I31" s="318"/>
      <c r="J31" s="318"/>
      <c r="K31" s="318"/>
    </row>
    <row r="32" spans="1:12" ht="18">
      <c r="B32" s="55">
        <v>80</v>
      </c>
      <c r="C32" s="57" t="s">
        <v>170</v>
      </c>
      <c r="D32" s="318" t="s">
        <v>253</v>
      </c>
      <c r="E32" s="318"/>
      <c r="F32" s="318" t="s">
        <v>254</v>
      </c>
      <c r="G32" s="318"/>
      <c r="H32" s="318"/>
      <c r="I32" s="318"/>
      <c r="J32" s="318"/>
      <c r="K32" s="318"/>
    </row>
    <row r="33" spans="1:26" ht="18">
      <c r="B33" s="55">
        <v>60</v>
      </c>
      <c r="C33" s="58" t="s">
        <v>164</v>
      </c>
      <c r="D33" s="318" t="s">
        <v>255</v>
      </c>
      <c r="E33" s="318"/>
      <c r="F33" s="318" t="s">
        <v>256</v>
      </c>
      <c r="G33" s="318"/>
      <c r="H33" s="318"/>
      <c r="I33" s="318"/>
      <c r="J33" s="318"/>
      <c r="K33" s="318"/>
    </row>
    <row r="34" spans="1:26" ht="18">
      <c r="B34" s="55">
        <v>40</v>
      </c>
      <c r="C34" s="59" t="s">
        <v>158</v>
      </c>
      <c r="D34" s="318" t="s">
        <v>257</v>
      </c>
      <c r="E34" s="318"/>
      <c r="F34" s="318" t="s">
        <v>258</v>
      </c>
      <c r="G34" s="318"/>
      <c r="H34" s="318"/>
      <c r="I34" s="318"/>
      <c r="J34" s="318"/>
      <c r="K34" s="318"/>
    </row>
    <row r="35" spans="1:26" ht="18">
      <c r="B35" s="55">
        <v>20</v>
      </c>
      <c r="C35" s="60" t="s">
        <v>153</v>
      </c>
      <c r="D35" s="318" t="s">
        <v>259</v>
      </c>
      <c r="E35" s="318"/>
      <c r="F35" s="318" t="s">
        <v>181</v>
      </c>
      <c r="G35" s="318"/>
      <c r="H35" s="318"/>
      <c r="I35" s="318"/>
      <c r="J35" s="318"/>
      <c r="K35" s="318"/>
    </row>
    <row r="38" spans="1:26" ht="28.9">
      <c r="A38" s="42" t="s">
        <v>228</v>
      </c>
      <c r="B38" s="43"/>
      <c r="C38" s="319" t="s">
        <v>260</v>
      </c>
      <c r="D38" s="320"/>
      <c r="E38" s="320"/>
      <c r="F38" s="320"/>
      <c r="G38" s="320"/>
      <c r="H38" s="320"/>
      <c r="I38" s="320"/>
      <c r="J38" s="320"/>
      <c r="K38" s="320"/>
      <c r="L38" s="320"/>
      <c r="X38" s="5"/>
      <c r="Y38" s="61"/>
    </row>
    <row r="39" spans="1:26">
      <c r="X39" s="5"/>
      <c r="Y39" s="61"/>
    </row>
    <row r="40" spans="1:26" ht="151.15" thickBot="1">
      <c r="B40" s="62" t="s">
        <v>261</v>
      </c>
      <c r="C40" s="63" t="s">
        <v>262</v>
      </c>
      <c r="D40" s="63" t="s">
        <v>263</v>
      </c>
      <c r="E40" s="62" t="s">
        <v>264</v>
      </c>
      <c r="F40" s="62" t="s">
        <v>265</v>
      </c>
      <c r="G40" s="62" t="s">
        <v>266</v>
      </c>
      <c r="H40" s="62" t="s">
        <v>267</v>
      </c>
      <c r="I40" s="62" t="s">
        <v>268</v>
      </c>
      <c r="J40" s="62" t="s">
        <v>269</v>
      </c>
      <c r="K40" s="62" t="s">
        <v>270</v>
      </c>
      <c r="L40" s="62" t="s">
        <v>271</v>
      </c>
      <c r="M40" s="62" t="s">
        <v>272</v>
      </c>
      <c r="N40" s="62" t="s">
        <v>273</v>
      </c>
      <c r="O40" s="62" t="s">
        <v>274</v>
      </c>
      <c r="P40" s="62" t="s">
        <v>275</v>
      </c>
      <c r="Q40" s="62" t="s">
        <v>276</v>
      </c>
      <c r="R40" s="62" t="s">
        <v>277</v>
      </c>
      <c r="S40" s="62" t="s">
        <v>278</v>
      </c>
      <c r="T40" s="62" t="s">
        <v>279</v>
      </c>
      <c r="U40" s="62" t="s">
        <v>280</v>
      </c>
      <c r="V40" s="62" t="s">
        <v>281</v>
      </c>
      <c r="W40" s="62" t="s">
        <v>282</v>
      </c>
      <c r="X40" s="64" t="s">
        <v>283</v>
      </c>
      <c r="Y40" s="65" t="s">
        <v>284</v>
      </c>
      <c r="Z40" s="65" t="s">
        <v>284</v>
      </c>
    </row>
    <row r="41" spans="1:26" ht="15">
      <c r="B41" s="66"/>
      <c r="C41" s="67"/>
      <c r="D41" s="67"/>
      <c r="E41" s="66"/>
      <c r="F41" s="66"/>
      <c r="G41" s="66"/>
      <c r="H41" s="66"/>
      <c r="I41" s="66"/>
      <c r="J41" s="66"/>
      <c r="K41" s="66"/>
      <c r="L41" s="66"/>
      <c r="M41" s="66"/>
      <c r="N41" s="66"/>
      <c r="O41" s="66"/>
      <c r="P41" s="66"/>
      <c r="Q41" s="66"/>
      <c r="R41" s="66"/>
      <c r="S41" s="66"/>
      <c r="T41" s="66"/>
      <c r="U41" s="66"/>
      <c r="V41" s="66"/>
      <c r="W41" s="66"/>
      <c r="X41" s="68">
        <f>COUNTIF(E41:W41,"SI")</f>
        <v>0</v>
      </c>
      <c r="Y41" s="69" t="str">
        <f>IF(OR(T41="SI",X41&gt;11),"100",IF(X41&gt;5,"80",IF(X41&gt;0,"60","")))</f>
        <v/>
      </c>
      <c r="Z41" s="70" t="str">
        <f>IF(OR(T41="SI",X41&gt;11),"CATASTRÓFICO",IF(X41&gt;5,"MAYOR",IF(X41&gt;0,"MODERADO","")))</f>
        <v/>
      </c>
    </row>
    <row r="45" spans="1:26" ht="23.45">
      <c r="A45" s="313" t="s">
        <v>285</v>
      </c>
      <c r="B45" s="313"/>
      <c r="C45" s="313"/>
      <c r="D45" s="313"/>
      <c r="E45" s="313"/>
      <c r="F45" s="313"/>
      <c r="G45" s="313"/>
      <c r="H45" s="313"/>
      <c r="I45" s="313"/>
      <c r="J45" s="313"/>
    </row>
    <row r="46" spans="1:26">
      <c r="C46" s="21"/>
      <c r="D46" s="5"/>
      <c r="E46" s="5"/>
      <c r="F46" s="5"/>
      <c r="G46" s="5"/>
      <c r="H46" s="5"/>
    </row>
    <row r="47" spans="1:26" ht="15.6">
      <c r="B47" s="305" t="s">
        <v>229</v>
      </c>
      <c r="C47" s="83" t="s">
        <v>171</v>
      </c>
      <c r="D47" s="86"/>
      <c r="E47" s="97"/>
      <c r="F47" s="87"/>
      <c r="G47" s="97"/>
      <c r="H47" s="88"/>
      <c r="J47" s="316" t="s">
        <v>286</v>
      </c>
    </row>
    <row r="48" spans="1:26" ht="15.6">
      <c r="B48" s="305"/>
      <c r="C48" s="84">
        <v>1</v>
      </c>
      <c r="D48" s="89"/>
      <c r="E48" s="98"/>
      <c r="F48" s="82"/>
      <c r="G48" s="98"/>
      <c r="H48" s="90"/>
      <c r="J48" s="317"/>
    </row>
    <row r="49" spans="2:10" ht="15.6">
      <c r="B49" s="305"/>
      <c r="C49" s="83" t="s">
        <v>165</v>
      </c>
      <c r="D49" s="103"/>
      <c r="E49" s="104"/>
      <c r="F49" s="87"/>
      <c r="G49" s="97"/>
      <c r="H49" s="88"/>
      <c r="J49" s="306" t="s">
        <v>174</v>
      </c>
    </row>
    <row r="50" spans="2:10" ht="15.6">
      <c r="B50" s="305"/>
      <c r="C50" s="84">
        <v>0.8</v>
      </c>
      <c r="D50" s="105"/>
      <c r="E50" s="106"/>
      <c r="F50" s="95"/>
      <c r="G50" s="102"/>
      <c r="H50" s="96"/>
      <c r="J50" s="307"/>
    </row>
    <row r="51" spans="2:10" ht="15.6">
      <c r="B51" s="305"/>
      <c r="C51" s="83" t="s">
        <v>160</v>
      </c>
      <c r="D51" s="91"/>
      <c r="E51" s="99"/>
      <c r="F51" s="81"/>
      <c r="G51" s="98"/>
      <c r="H51" s="90"/>
      <c r="J51" s="308" t="s">
        <v>168</v>
      </c>
    </row>
    <row r="52" spans="2:10" ht="15.6">
      <c r="B52" s="305"/>
      <c r="C52" s="84">
        <v>0.6</v>
      </c>
      <c r="D52" s="91"/>
      <c r="E52" s="99"/>
      <c r="F52" s="81"/>
      <c r="G52" s="98"/>
      <c r="H52" s="90"/>
      <c r="J52" s="309"/>
    </row>
    <row r="53" spans="2:10" ht="15.6">
      <c r="B53" s="305"/>
      <c r="C53" s="83" t="s">
        <v>154</v>
      </c>
      <c r="D53" s="107"/>
      <c r="E53" s="104"/>
      <c r="F53" s="108"/>
      <c r="G53" s="97"/>
      <c r="H53" s="88"/>
      <c r="J53" s="310" t="s">
        <v>161</v>
      </c>
    </row>
    <row r="54" spans="2:10" ht="15.6">
      <c r="B54" s="305"/>
      <c r="C54" s="84">
        <v>0.4</v>
      </c>
      <c r="D54" s="93"/>
      <c r="E54" s="106"/>
      <c r="F54" s="94"/>
      <c r="G54" s="102"/>
      <c r="H54" s="96"/>
      <c r="J54" s="311"/>
    </row>
    <row r="55" spans="2:10" ht="15.6">
      <c r="B55" s="305"/>
      <c r="C55" s="85" t="s">
        <v>148</v>
      </c>
      <c r="D55" s="92"/>
      <c r="E55" s="100"/>
      <c r="F55" s="81"/>
      <c r="G55" s="98"/>
      <c r="H55" s="90"/>
      <c r="J55" s="314" t="s">
        <v>151</v>
      </c>
    </row>
    <row r="56" spans="2:10" ht="15.6">
      <c r="B56" s="305"/>
      <c r="C56" s="84">
        <v>0.2</v>
      </c>
      <c r="D56" s="93"/>
      <c r="E56" s="101"/>
      <c r="F56" s="94"/>
      <c r="G56" s="102"/>
      <c r="H56" s="96"/>
      <c r="J56" s="315"/>
    </row>
    <row r="57" spans="2:10" ht="17.45">
      <c r="D57" s="74" t="s">
        <v>153</v>
      </c>
      <c r="E57" s="78" t="s">
        <v>158</v>
      </c>
      <c r="F57" s="78" t="s">
        <v>164</v>
      </c>
      <c r="G57" s="80" t="s">
        <v>170</v>
      </c>
      <c r="H57" s="75" t="s">
        <v>176</v>
      </c>
    </row>
    <row r="58" spans="2:10">
      <c r="D58" s="76">
        <v>0.2</v>
      </c>
      <c r="E58" s="79">
        <v>0.4</v>
      </c>
      <c r="F58" s="79">
        <v>0.6</v>
      </c>
      <c r="G58" s="79">
        <v>0.8</v>
      </c>
      <c r="H58" s="77">
        <v>1</v>
      </c>
    </row>
    <row r="59" spans="2:10" ht="23.45">
      <c r="D59" s="312" t="s">
        <v>144</v>
      </c>
      <c r="E59" s="312"/>
      <c r="F59" s="312"/>
      <c r="G59" s="312"/>
      <c r="H59" s="312"/>
    </row>
    <row r="63" spans="2:10">
      <c r="D63" s="303" t="s">
        <v>287</v>
      </c>
      <c r="E63" s="303"/>
      <c r="F63" s="303"/>
    </row>
    <row r="64" spans="2:10">
      <c r="D64" s="111" t="s">
        <v>288</v>
      </c>
      <c r="E64" s="111" t="s">
        <v>289</v>
      </c>
      <c r="F64" s="111" t="s">
        <v>290</v>
      </c>
    </row>
    <row r="65" spans="4:6" ht="86.45">
      <c r="D65" s="110" t="s">
        <v>291</v>
      </c>
      <c r="E65" s="71" t="s">
        <v>292</v>
      </c>
      <c r="F65" s="71" t="s">
        <v>293</v>
      </c>
    </row>
    <row r="66" spans="4:6" ht="57.6">
      <c r="D66" s="110" t="s">
        <v>294</v>
      </c>
      <c r="E66" s="71" t="s">
        <v>295</v>
      </c>
      <c r="F66" s="110" t="s">
        <v>296</v>
      </c>
    </row>
    <row r="67" spans="4:6" ht="57.6">
      <c r="D67" s="110" t="s">
        <v>297</v>
      </c>
      <c r="E67" s="110" t="s">
        <v>298</v>
      </c>
      <c r="F67" s="110" t="s">
        <v>299</v>
      </c>
    </row>
    <row r="69" spans="4:6" ht="30" customHeight="1">
      <c r="D69" s="72" t="s">
        <v>300</v>
      </c>
      <c r="E69" s="304" t="s">
        <v>301</v>
      </c>
      <c r="F69" s="304"/>
    </row>
    <row r="70" spans="4:6" ht="30" customHeight="1">
      <c r="D70" s="72" t="s">
        <v>302</v>
      </c>
      <c r="E70" s="304" t="s">
        <v>303</v>
      </c>
      <c r="F70" s="304"/>
    </row>
    <row r="73" spans="4:6">
      <c r="E73" s="112" t="s">
        <v>286</v>
      </c>
      <c r="F73" s="112" t="s">
        <v>304</v>
      </c>
    </row>
    <row r="74" spans="4:6" ht="28.9">
      <c r="E74" s="113" t="s">
        <v>305</v>
      </c>
      <c r="F74" s="114" t="s">
        <v>306</v>
      </c>
    </row>
    <row r="75" spans="4:6" ht="28.9">
      <c r="E75" s="115" t="s">
        <v>307</v>
      </c>
      <c r="F75" s="114" t="s">
        <v>308</v>
      </c>
    </row>
    <row r="76" spans="4:6" ht="28.9">
      <c r="E76" s="116" t="s">
        <v>165</v>
      </c>
      <c r="F76" s="114" t="s">
        <v>308</v>
      </c>
    </row>
    <row r="77" spans="4:6" ht="28.9">
      <c r="E77" s="117" t="s">
        <v>309</v>
      </c>
      <c r="F77" s="114" t="s">
        <v>308</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FB1694CB-269A-4C1B-8933-C7E25F0C17F8}"/>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Anyela Viviana Buitrago Amarillo</cp:lastModifiedBy>
  <cp:revision/>
  <dcterms:created xsi:type="dcterms:W3CDTF">2021-05-10T15:52:34Z</dcterms:created>
  <dcterms:modified xsi:type="dcterms:W3CDTF">2026-05-28T17:54:36Z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